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H-SERVER\Users\Shared Finance\Budgets\2023 Budget\"/>
    </mc:Choice>
  </mc:AlternateContent>
  <xr:revisionPtr revIDLastSave="0" documentId="13_ncr:1_{0510FB90-8349-49D5-A787-EC1205516384}" xr6:coauthVersionLast="47" xr6:coauthVersionMax="47" xr10:uidLastSave="{00000000-0000-0000-0000-000000000000}"/>
  <workbookProtection workbookPassword="D6BD" lockStructure="1"/>
  <bookViews>
    <workbookView xWindow="-120" yWindow="-120" windowWidth="29040" windowHeight="15225" xr2:uid="{00000000-000D-0000-FFFF-FFFF00000000}"/>
  </bookViews>
  <sheets>
    <sheet name="2017 Exp" sheetId="1" r:id="rId1"/>
  </sheets>
  <definedNames>
    <definedName name="_xlnm.Print_Area" localSheetId="0">'2017 Exp'!$A$1:$J$703</definedName>
    <definedName name="_xlnm.Print_Titles" localSheetId="0">'2017 Exp'!$1:$1</definedName>
    <definedName name="Z_7C1FC1AC_83C2_4F21_B061_BD08690CEEAF_.wvu.Cols" localSheetId="0" hidden="1">'2017 Exp'!#REF!,'2017 Exp'!#REF!,'2017 Exp'!#REF!,'2017 Exp'!$J:$J,'2017 Exp'!#REF!</definedName>
    <definedName name="Z_7C1FC1AC_83C2_4F21_B061_BD08690CEEAF_.wvu.PrintArea" localSheetId="0" hidden="1">'2017 Exp'!$A$1:$J$703</definedName>
    <definedName name="Z_7C1FC1AC_83C2_4F21_B061_BD08690CEEAF_.wvu.PrintTitles" localSheetId="0" hidden="1">'2017 Exp'!$1:$1</definedName>
    <definedName name="Z_7C1FC1AC_83C2_4F21_B061_BD08690CEEAF_.wvu.Rows" localSheetId="0" hidden="1">'2017 Exp'!#REF!,'2017 Exp'!#REF!,'2017 Exp'!#REF!,'2017 Exp'!#REF!,'2017 Exp'!$135:$135,'2017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Exp'!#REF!,'2017 Exp'!#REF!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88" i="1" l="1"/>
  <c r="D688" i="1" l="1"/>
  <c r="E688" i="1"/>
  <c r="F688" i="1"/>
  <c r="G688" i="1"/>
  <c r="H688" i="1"/>
  <c r="I688" i="1"/>
  <c r="C688" i="1"/>
  <c r="I698" i="1"/>
  <c r="G12" i="1"/>
  <c r="G63" i="1"/>
  <c r="G68" i="1" s="1"/>
  <c r="G90" i="1"/>
  <c r="G127" i="1"/>
  <c r="G437" i="1"/>
  <c r="G336" i="1"/>
  <c r="G118" i="1"/>
  <c r="G344" i="1"/>
  <c r="G115" i="1"/>
  <c r="G594" i="1"/>
  <c r="G463" i="1"/>
  <c r="G333" i="1"/>
  <c r="I515" i="1"/>
  <c r="G657" i="1"/>
  <c r="G469" i="1"/>
  <c r="G370" i="1"/>
  <c r="G254" i="1"/>
  <c r="G192" i="1"/>
  <c r="K692" i="1"/>
  <c r="K693" i="1"/>
  <c r="K694" i="1"/>
  <c r="K695" i="1"/>
  <c r="K696" i="1"/>
  <c r="K697" i="1"/>
  <c r="K690" i="1"/>
  <c r="K687" i="1"/>
  <c r="K683" i="1"/>
  <c r="K537" i="1"/>
  <c r="K477" i="1"/>
  <c r="K476" i="1"/>
  <c r="K136" i="1"/>
  <c r="K137" i="1"/>
  <c r="K138" i="1"/>
  <c r="K135" i="1"/>
  <c r="K84" i="1"/>
  <c r="K372" i="1"/>
  <c r="K395" i="1"/>
  <c r="K422" i="1"/>
  <c r="K423" i="1"/>
  <c r="K424" i="1"/>
  <c r="K425" i="1"/>
  <c r="K426" i="1"/>
  <c r="K428" i="1"/>
  <c r="K421" i="1"/>
  <c r="K486" i="1"/>
  <c r="G548" i="1"/>
  <c r="G390" i="1"/>
  <c r="G407" i="1"/>
  <c r="G43" i="1"/>
  <c r="K669" i="1"/>
  <c r="K670" i="1"/>
  <c r="K671" i="1"/>
  <c r="K668" i="1"/>
  <c r="K660" i="1"/>
  <c r="K661" i="1"/>
  <c r="K662" i="1"/>
  <c r="K663" i="1"/>
  <c r="K664" i="1"/>
  <c r="K659" i="1"/>
  <c r="K646" i="1"/>
  <c r="K647" i="1"/>
  <c r="K648" i="1"/>
  <c r="K649" i="1"/>
  <c r="K650" i="1"/>
  <c r="K651" i="1"/>
  <c r="K652" i="1"/>
  <c r="K653" i="1"/>
  <c r="K654" i="1"/>
  <c r="K655" i="1"/>
  <c r="K656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11" i="1"/>
  <c r="K612" i="1"/>
  <c r="K613" i="1"/>
  <c r="K614" i="1"/>
  <c r="K615" i="1"/>
  <c r="K616" i="1"/>
  <c r="K617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10" i="1"/>
  <c r="J618" i="1"/>
  <c r="K618" i="1" s="1"/>
  <c r="K597" i="1"/>
  <c r="K598" i="1"/>
  <c r="K599" i="1"/>
  <c r="K596" i="1"/>
  <c r="K551" i="1"/>
  <c r="K552" i="1"/>
  <c r="K553" i="1"/>
  <c r="K554" i="1"/>
  <c r="K555" i="1"/>
  <c r="K556" i="1"/>
  <c r="K557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50" i="1"/>
  <c r="J558" i="1"/>
  <c r="J594" i="1" s="1"/>
  <c r="K542" i="1"/>
  <c r="K543" i="1"/>
  <c r="K544" i="1"/>
  <c r="K545" i="1"/>
  <c r="K546" i="1"/>
  <c r="K541" i="1"/>
  <c r="J370" i="1"/>
  <c r="K362" i="1"/>
  <c r="K363" i="1"/>
  <c r="K364" i="1"/>
  <c r="K365" i="1"/>
  <c r="K366" i="1"/>
  <c r="K367" i="1"/>
  <c r="K36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49" i="1"/>
  <c r="K345" i="1"/>
  <c r="K344" i="1"/>
  <c r="K336" i="1"/>
  <c r="K337" i="1"/>
  <c r="K338" i="1"/>
  <c r="K339" i="1"/>
  <c r="K341" i="1"/>
  <c r="K335" i="1"/>
  <c r="K325" i="1"/>
  <c r="K326" i="1"/>
  <c r="K327" i="1"/>
  <c r="K328" i="1"/>
  <c r="K329" i="1"/>
  <c r="K330" i="1"/>
  <c r="K331" i="1"/>
  <c r="K332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280" i="1"/>
  <c r="K281" i="1"/>
  <c r="K282" i="1"/>
  <c r="K283" i="1"/>
  <c r="K284" i="1"/>
  <c r="K285" i="1"/>
  <c r="K286" i="1"/>
  <c r="K287" i="1"/>
  <c r="K288" i="1"/>
  <c r="K273" i="1"/>
  <c r="K274" i="1"/>
  <c r="K275" i="1"/>
  <c r="K276" i="1"/>
  <c r="K277" i="1"/>
  <c r="K278" i="1"/>
  <c r="K272" i="1"/>
  <c r="G54" i="1"/>
  <c r="K528" i="1"/>
  <c r="K527" i="1"/>
  <c r="K518" i="1"/>
  <c r="K519" i="1"/>
  <c r="K521" i="1"/>
  <c r="K522" i="1"/>
  <c r="K523" i="1"/>
  <c r="K517" i="1"/>
  <c r="K507" i="1"/>
  <c r="K508" i="1"/>
  <c r="K510" i="1"/>
  <c r="K511" i="1"/>
  <c r="K512" i="1"/>
  <c r="K513" i="1"/>
  <c r="K506" i="1"/>
  <c r="K491" i="1"/>
  <c r="K492" i="1"/>
  <c r="K493" i="1"/>
  <c r="K494" i="1"/>
  <c r="K495" i="1"/>
  <c r="K496" i="1"/>
  <c r="K497" i="1"/>
  <c r="K498" i="1"/>
  <c r="K499" i="1"/>
  <c r="K489" i="1"/>
  <c r="K481" i="1"/>
  <c r="K482" i="1"/>
  <c r="K483" i="1"/>
  <c r="K480" i="1"/>
  <c r="K475" i="1"/>
  <c r="K466" i="1"/>
  <c r="K467" i="1"/>
  <c r="K468" i="1"/>
  <c r="K465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40" i="1"/>
  <c r="K432" i="1"/>
  <c r="K433" i="1"/>
  <c r="K434" i="1"/>
  <c r="K435" i="1"/>
  <c r="K436" i="1"/>
  <c r="K437" i="1"/>
  <c r="K431" i="1"/>
  <c r="K418" i="1"/>
  <c r="K410" i="1"/>
  <c r="K411" i="1"/>
  <c r="K412" i="1"/>
  <c r="K413" i="1"/>
  <c r="K414" i="1"/>
  <c r="K415" i="1"/>
  <c r="K409" i="1"/>
  <c r="K400" i="1"/>
  <c r="K401" i="1"/>
  <c r="K402" i="1"/>
  <c r="K403" i="1"/>
  <c r="K404" i="1"/>
  <c r="K405" i="1"/>
  <c r="K406" i="1"/>
  <c r="K399" i="1"/>
  <c r="K392" i="1"/>
  <c r="K378" i="1"/>
  <c r="K380" i="1"/>
  <c r="K381" i="1"/>
  <c r="K382" i="1"/>
  <c r="K383" i="1"/>
  <c r="K384" i="1"/>
  <c r="K385" i="1"/>
  <c r="K386" i="1"/>
  <c r="K387" i="1"/>
  <c r="K388" i="1"/>
  <c r="K389" i="1"/>
  <c r="K377" i="1"/>
  <c r="K266" i="1"/>
  <c r="K267" i="1"/>
  <c r="K265" i="1"/>
  <c r="K257" i="1"/>
  <c r="K258" i="1"/>
  <c r="K259" i="1"/>
  <c r="K260" i="1"/>
  <c r="K261" i="1"/>
  <c r="K262" i="1"/>
  <c r="K256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1" i="1"/>
  <c r="K252" i="1"/>
  <c r="K253" i="1"/>
  <c r="K194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43" i="1"/>
  <c r="K131" i="1"/>
  <c r="K132" i="1"/>
  <c r="K130" i="1"/>
  <c r="K127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03" i="1"/>
  <c r="K100" i="1"/>
  <c r="K95" i="1"/>
  <c r="K96" i="1"/>
  <c r="K97" i="1"/>
  <c r="K94" i="1"/>
  <c r="K86" i="1"/>
  <c r="K87" i="1"/>
  <c r="K88" i="1"/>
  <c r="K89" i="1"/>
  <c r="K90" i="1"/>
  <c r="K91" i="1"/>
  <c r="K85" i="1"/>
  <c r="K74" i="1"/>
  <c r="K75" i="1"/>
  <c r="K76" i="1"/>
  <c r="K77" i="1"/>
  <c r="K78" i="1"/>
  <c r="K79" i="1"/>
  <c r="K80" i="1"/>
  <c r="K81" i="1"/>
  <c r="K73" i="1"/>
  <c r="K70" i="1"/>
  <c r="K57" i="1"/>
  <c r="K58" i="1"/>
  <c r="K59" i="1"/>
  <c r="K60" i="1"/>
  <c r="K61" i="1"/>
  <c r="K62" i="1"/>
  <c r="K63" i="1"/>
  <c r="K64" i="1"/>
  <c r="K65" i="1"/>
  <c r="K66" i="1"/>
  <c r="K67" i="1"/>
  <c r="K56" i="1"/>
  <c r="K46" i="1"/>
  <c r="K47" i="1"/>
  <c r="K48" i="1"/>
  <c r="K49" i="1"/>
  <c r="K50" i="1"/>
  <c r="K51" i="1"/>
  <c r="K52" i="1"/>
  <c r="K53" i="1"/>
  <c r="K45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2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" i="1"/>
  <c r="D548" i="1"/>
  <c r="E548" i="1"/>
  <c r="F548" i="1"/>
  <c r="H548" i="1"/>
  <c r="I43" i="1"/>
  <c r="H608" i="1"/>
  <c r="I608" i="1"/>
  <c r="I700" i="1" l="1"/>
  <c r="G125" i="1"/>
  <c r="H92" i="1"/>
  <c r="I92" i="1"/>
  <c r="J92" i="1"/>
  <c r="H463" i="1"/>
  <c r="H429" i="1"/>
  <c r="H390" i="1"/>
  <c r="H370" i="1"/>
  <c r="H333" i="1"/>
  <c r="H263" i="1"/>
  <c r="H254" i="1"/>
  <c r="H192" i="1"/>
  <c r="H139" i="1"/>
  <c r="H125" i="1"/>
  <c r="I82" i="1"/>
  <c r="G82" i="1"/>
  <c r="D82" i="1"/>
  <c r="E82" i="1"/>
  <c r="F82" i="1"/>
  <c r="C82" i="1"/>
  <c r="H82" i="1"/>
  <c r="H68" i="1"/>
  <c r="H54" i="1"/>
  <c r="H43" i="1"/>
  <c r="H20" i="1"/>
  <c r="J672" i="1"/>
  <c r="I672" i="1"/>
  <c r="H672" i="1"/>
  <c r="G672" i="1"/>
  <c r="F672" i="1"/>
  <c r="E672" i="1"/>
  <c r="C672" i="1"/>
  <c r="D671" i="1"/>
  <c r="D672" i="1" s="1"/>
  <c r="J666" i="1"/>
  <c r="I666" i="1"/>
  <c r="H666" i="1"/>
  <c r="G666" i="1"/>
  <c r="F666" i="1"/>
  <c r="E666" i="1"/>
  <c r="D666" i="1"/>
  <c r="C666" i="1"/>
  <c r="J657" i="1"/>
  <c r="F657" i="1"/>
  <c r="E657" i="1"/>
  <c r="D657" i="1"/>
  <c r="C657" i="1"/>
  <c r="I618" i="1"/>
  <c r="H618" i="1"/>
  <c r="H657" i="1" s="1"/>
  <c r="J608" i="1"/>
  <c r="G608" i="1"/>
  <c r="E608" i="1"/>
  <c r="C608" i="1"/>
  <c r="J600" i="1"/>
  <c r="I600" i="1"/>
  <c r="H600" i="1"/>
  <c r="G600" i="1"/>
  <c r="G602" i="1" s="1"/>
  <c r="F600" i="1"/>
  <c r="E600" i="1"/>
  <c r="D600" i="1"/>
  <c r="C600" i="1"/>
  <c r="F594" i="1"/>
  <c r="E594" i="1"/>
  <c r="D594" i="1"/>
  <c r="I558" i="1"/>
  <c r="I594" i="1" s="1"/>
  <c r="H558" i="1"/>
  <c r="H594" i="1" s="1"/>
  <c r="C558" i="1"/>
  <c r="C594" i="1" s="1"/>
  <c r="K594" i="1" s="1"/>
  <c r="J548" i="1"/>
  <c r="I548" i="1"/>
  <c r="C548" i="1"/>
  <c r="J539" i="1"/>
  <c r="I539" i="1"/>
  <c r="H539" i="1"/>
  <c r="G539" i="1"/>
  <c r="E539" i="1"/>
  <c r="C539" i="1"/>
  <c r="D397" i="1"/>
  <c r="E397" i="1"/>
  <c r="F397" i="1"/>
  <c r="G397" i="1"/>
  <c r="H397" i="1"/>
  <c r="I397" i="1"/>
  <c r="J397" i="1"/>
  <c r="C397" i="1"/>
  <c r="D370" i="1"/>
  <c r="E370" i="1"/>
  <c r="F370" i="1"/>
  <c r="I370" i="1"/>
  <c r="C370" i="1"/>
  <c r="K370" i="1" s="1"/>
  <c r="K474" i="1"/>
  <c r="H419" i="1"/>
  <c r="K397" i="1" l="1"/>
  <c r="K539" i="1"/>
  <c r="K666" i="1"/>
  <c r="K672" i="1"/>
  <c r="K600" i="1"/>
  <c r="K558" i="1"/>
  <c r="K657" i="1"/>
  <c r="K548" i="1"/>
  <c r="C602" i="1"/>
  <c r="G674" i="1"/>
  <c r="D674" i="1"/>
  <c r="H674" i="1"/>
  <c r="E674" i="1"/>
  <c r="E602" i="1"/>
  <c r="H602" i="1"/>
  <c r="F602" i="1"/>
  <c r="J602" i="1"/>
  <c r="K602" i="1" s="1"/>
  <c r="F674" i="1"/>
  <c r="J674" i="1"/>
  <c r="D602" i="1"/>
  <c r="C674" i="1"/>
  <c r="I602" i="1"/>
  <c r="I657" i="1"/>
  <c r="G698" i="1"/>
  <c r="G684" i="1"/>
  <c r="G529" i="1"/>
  <c r="G525" i="1"/>
  <c r="G515" i="1"/>
  <c r="G500" i="1"/>
  <c r="G487" i="1"/>
  <c r="G484" i="1"/>
  <c r="G478" i="1"/>
  <c r="G438" i="1"/>
  <c r="G429" i="1"/>
  <c r="G419" i="1"/>
  <c r="G416" i="1"/>
  <c r="G393" i="1"/>
  <c r="G373" i="1"/>
  <c r="G346" i="1"/>
  <c r="G342" i="1"/>
  <c r="G268" i="1"/>
  <c r="G263" i="1"/>
  <c r="G139" i="1"/>
  <c r="G133" i="1"/>
  <c r="G128" i="1"/>
  <c r="G101" i="1"/>
  <c r="G98" i="1"/>
  <c r="G92" i="1"/>
  <c r="G71" i="1"/>
  <c r="G20" i="1"/>
  <c r="C698" i="1"/>
  <c r="C684" i="1"/>
  <c r="C529" i="1"/>
  <c r="C525" i="1"/>
  <c r="C515" i="1"/>
  <c r="C500" i="1"/>
  <c r="C487" i="1"/>
  <c r="C484" i="1"/>
  <c r="C478" i="1"/>
  <c r="C469" i="1"/>
  <c r="C463" i="1"/>
  <c r="C438" i="1"/>
  <c r="C429" i="1"/>
  <c r="C419" i="1"/>
  <c r="C416" i="1"/>
  <c r="C407" i="1"/>
  <c r="C393" i="1"/>
  <c r="C390" i="1"/>
  <c r="C373" i="1"/>
  <c r="C346" i="1"/>
  <c r="C342" i="1"/>
  <c r="C333" i="1"/>
  <c r="C268" i="1"/>
  <c r="C263" i="1"/>
  <c r="C254" i="1"/>
  <c r="C192" i="1"/>
  <c r="C139" i="1"/>
  <c r="C133" i="1"/>
  <c r="C128" i="1"/>
  <c r="C125" i="1"/>
  <c r="C101" i="1"/>
  <c r="C98" i="1"/>
  <c r="C92" i="1"/>
  <c r="K92" i="1" s="1"/>
  <c r="C71" i="1"/>
  <c r="C68" i="1"/>
  <c r="C54" i="1"/>
  <c r="C43" i="1"/>
  <c r="C20" i="1"/>
  <c r="D487" i="1"/>
  <c r="E487" i="1"/>
  <c r="F487" i="1"/>
  <c r="H487" i="1"/>
  <c r="I487" i="1"/>
  <c r="J487" i="1"/>
  <c r="K487" i="1" l="1"/>
  <c r="K674" i="1"/>
  <c r="G676" i="1"/>
  <c r="C676" i="1"/>
  <c r="D676" i="1"/>
  <c r="F676" i="1"/>
  <c r="E676" i="1"/>
  <c r="J676" i="1"/>
  <c r="K676" i="1" s="1"/>
  <c r="H676" i="1"/>
  <c r="I674" i="1"/>
  <c r="G531" i="1"/>
  <c r="G700" i="1"/>
  <c r="G141" i="1"/>
  <c r="G270" i="1"/>
  <c r="G375" i="1"/>
  <c r="G502" i="1"/>
  <c r="C531" i="1"/>
  <c r="C270" i="1"/>
  <c r="C141" i="1"/>
  <c r="C502" i="1"/>
  <c r="C375" i="1"/>
  <c r="C700" i="1"/>
  <c r="I438" i="1"/>
  <c r="J438" i="1"/>
  <c r="K438" i="1" s="1"/>
  <c r="I254" i="1"/>
  <c r="J254" i="1"/>
  <c r="K254" i="1" s="1"/>
  <c r="I676" i="1" l="1"/>
  <c r="G504" i="1"/>
  <c r="G533" i="1" s="1"/>
  <c r="C504" i="1"/>
  <c r="C533" i="1" s="1"/>
  <c r="C703" i="1" l="1"/>
  <c r="C679" i="1"/>
  <c r="G703" i="1"/>
  <c r="G679" i="1"/>
  <c r="F698" i="1"/>
  <c r="F684" i="1"/>
  <c r="F529" i="1"/>
  <c r="F525" i="1"/>
  <c r="F515" i="1"/>
  <c r="F500" i="1"/>
  <c r="F484" i="1"/>
  <c r="F478" i="1"/>
  <c r="F469" i="1"/>
  <c r="F463" i="1"/>
  <c r="F429" i="1"/>
  <c r="F419" i="1"/>
  <c r="F416" i="1"/>
  <c r="F407" i="1"/>
  <c r="F393" i="1"/>
  <c r="F390" i="1"/>
  <c r="F373" i="1"/>
  <c r="F346" i="1"/>
  <c r="F342" i="1"/>
  <c r="F333" i="1"/>
  <c r="F268" i="1"/>
  <c r="F263" i="1"/>
  <c r="F254" i="1"/>
  <c r="F700" i="1" l="1"/>
  <c r="F375" i="1"/>
  <c r="F531" i="1"/>
  <c r="F192" i="1"/>
  <c r="F270" i="1" s="1"/>
  <c r="F139" i="1"/>
  <c r="F133" i="1"/>
  <c r="F128" i="1"/>
  <c r="F125" i="1"/>
  <c r="F101" i="1"/>
  <c r="F98" i="1"/>
  <c r="D92" i="1"/>
  <c r="E92" i="1"/>
  <c r="F92" i="1"/>
  <c r="F71" i="1"/>
  <c r="F68" i="1"/>
  <c r="F20" i="1" l="1"/>
  <c r="D438" i="1"/>
  <c r="E438" i="1"/>
  <c r="F438" i="1"/>
  <c r="F502" i="1" s="1"/>
  <c r="H438" i="1"/>
  <c r="D68" i="1" l="1"/>
  <c r="E68" i="1"/>
  <c r="D43" i="1" l="1"/>
  <c r="E43" i="1"/>
  <c r="F43" i="1"/>
  <c r="J43" i="1"/>
  <c r="K43" i="1" s="1"/>
  <c r="E254" i="1" l="1"/>
  <c r="D254" i="1"/>
  <c r="F54" i="1"/>
  <c r="F141" i="1" s="1"/>
  <c r="F504" i="1" s="1"/>
  <c r="I393" i="1"/>
  <c r="J393" i="1"/>
  <c r="K393" i="1" s="1"/>
  <c r="I192" i="1"/>
  <c r="J192" i="1"/>
  <c r="K192" i="1" s="1"/>
  <c r="D684" i="1"/>
  <c r="E684" i="1"/>
  <c r="H684" i="1"/>
  <c r="I684" i="1"/>
  <c r="J684" i="1"/>
  <c r="J68" i="1"/>
  <c r="K68" i="1" s="1"/>
  <c r="K684" i="1" l="1"/>
  <c r="J700" i="1"/>
  <c r="F533" i="1"/>
  <c r="F703" i="1" l="1"/>
  <c r="F679" i="1"/>
  <c r="D698" i="1"/>
  <c r="D484" i="1"/>
  <c r="D416" i="1"/>
  <c r="D407" i="1"/>
  <c r="D342" i="1"/>
  <c r="D268" i="1"/>
  <c r="D98" i="1"/>
  <c r="D20" i="1"/>
  <c r="D529" i="1"/>
  <c r="D525" i="1"/>
  <c r="D515" i="1"/>
  <c r="D500" i="1"/>
  <c r="D478" i="1"/>
  <c r="D469" i="1"/>
  <c r="D463" i="1"/>
  <c r="D429" i="1"/>
  <c r="D419" i="1"/>
  <c r="D393" i="1"/>
  <c r="D390" i="1"/>
  <c r="D373" i="1"/>
  <c r="D346" i="1"/>
  <c r="D333" i="1"/>
  <c r="D263" i="1"/>
  <c r="D192" i="1"/>
  <c r="D139" i="1"/>
  <c r="D133" i="1"/>
  <c r="D128" i="1"/>
  <c r="D125" i="1"/>
  <c r="D101" i="1"/>
  <c r="D71" i="1"/>
  <c r="D54" i="1"/>
  <c r="D700" i="1" l="1"/>
  <c r="D270" i="1"/>
  <c r="D141" i="1"/>
  <c r="D502" i="1"/>
  <c r="D531" i="1"/>
  <c r="D375" i="1"/>
  <c r="D504" i="1" l="1"/>
  <c r="J333" i="1"/>
  <c r="K333" i="1" s="1"/>
  <c r="D533" i="1" l="1"/>
  <c r="J98" i="1"/>
  <c r="K98" i="1" s="1"/>
  <c r="D703" i="1" l="1"/>
  <c r="D679" i="1"/>
  <c r="E407" i="1"/>
  <c r="E416" i="1"/>
  <c r="H416" i="1"/>
  <c r="I416" i="1"/>
  <c r="J416" i="1"/>
  <c r="K416" i="1" s="1"/>
  <c r="E373" i="1" l="1"/>
  <c r="H373" i="1"/>
  <c r="I373" i="1"/>
  <c r="J373" i="1"/>
  <c r="K373" i="1" s="1"/>
  <c r="I54" i="1"/>
  <c r="J54" i="1"/>
  <c r="K54" i="1" s="1"/>
  <c r="K688" i="1" l="1"/>
  <c r="I128" i="1" l="1"/>
  <c r="J128" i="1"/>
  <c r="K128" i="1" s="1"/>
  <c r="J390" i="1"/>
  <c r="K390" i="1" s="1"/>
  <c r="I68" i="1" l="1"/>
  <c r="J529" i="1" l="1"/>
  <c r="K529" i="1" s="1"/>
  <c r="J429" i="1"/>
  <c r="K429" i="1" s="1"/>
  <c r="J125" i="1"/>
  <c r="K125" i="1" s="1"/>
  <c r="J82" i="1"/>
  <c r="K82" i="1" s="1"/>
  <c r="J20" i="1"/>
  <c r="K20" i="1" s="1"/>
  <c r="I529" i="1" l="1"/>
  <c r="I525" i="1"/>
  <c r="I500" i="1"/>
  <c r="I484" i="1"/>
  <c r="I478" i="1"/>
  <c r="I469" i="1"/>
  <c r="I463" i="1"/>
  <c r="I429" i="1"/>
  <c r="I419" i="1"/>
  <c r="I407" i="1"/>
  <c r="I390" i="1"/>
  <c r="I346" i="1"/>
  <c r="I342" i="1"/>
  <c r="I333" i="1"/>
  <c r="I268" i="1"/>
  <c r="I263" i="1"/>
  <c r="I139" i="1"/>
  <c r="I133" i="1"/>
  <c r="I125" i="1"/>
  <c r="I101" i="1"/>
  <c r="I98" i="1"/>
  <c r="I71" i="1"/>
  <c r="I20" i="1"/>
  <c r="I502" i="1" l="1"/>
  <c r="I270" i="1"/>
  <c r="I141" i="1"/>
  <c r="I375" i="1"/>
  <c r="K375" i="1" s="1"/>
  <c r="I531" i="1"/>
  <c r="I504" i="1" l="1"/>
  <c r="H525" i="1"/>
  <c r="I533" i="1" l="1"/>
  <c r="I679" i="1" s="1"/>
  <c r="I703" i="1" l="1"/>
  <c r="E390" i="1"/>
  <c r="E98" i="1" l="1"/>
  <c r="J268" i="1" l="1"/>
  <c r="K268" i="1" s="1"/>
  <c r="J525" i="1" l="1"/>
  <c r="K525" i="1" s="1"/>
  <c r="J515" i="1"/>
  <c r="K515" i="1" s="1"/>
  <c r="J531" i="1" l="1"/>
  <c r="K531" i="1" s="1"/>
  <c r="J463" i="1" l="1"/>
  <c r="K463" i="1" s="1"/>
  <c r="H407" i="1" l="1"/>
  <c r="E333" i="1" l="1"/>
  <c r="E342" i="1" l="1"/>
  <c r="H342" i="1"/>
  <c r="J342" i="1"/>
  <c r="K342" i="1" s="1"/>
  <c r="E263" i="1"/>
  <c r="J263" i="1"/>
  <c r="E500" i="1"/>
  <c r="H500" i="1"/>
  <c r="J500" i="1"/>
  <c r="K500" i="1" s="1"/>
  <c r="J270" i="1" l="1"/>
  <c r="K270" i="1" s="1"/>
  <c r="K263" i="1"/>
  <c r="E429" i="1"/>
  <c r="J478" i="1" l="1"/>
  <c r="K478" i="1" s="1"/>
  <c r="E463" i="1" l="1"/>
  <c r="J101" i="1" l="1"/>
  <c r="K101" i="1" s="1"/>
  <c r="H346" i="1" l="1"/>
  <c r="J346" i="1"/>
  <c r="K346" i="1" s="1"/>
  <c r="H375" i="1" l="1"/>
  <c r="H469" i="1"/>
  <c r="J469" i="1"/>
  <c r="K469" i="1" s="1"/>
  <c r="E192" i="1" l="1"/>
  <c r="H529" i="1" l="1"/>
  <c r="H268" i="1"/>
  <c r="H698" i="1"/>
  <c r="H515" i="1"/>
  <c r="H484" i="1"/>
  <c r="J484" i="1"/>
  <c r="K484" i="1" s="1"/>
  <c r="H478" i="1"/>
  <c r="J419" i="1"/>
  <c r="K419" i="1" s="1"/>
  <c r="J407" i="1"/>
  <c r="K407" i="1" s="1"/>
  <c r="H393" i="1"/>
  <c r="J139" i="1"/>
  <c r="K139" i="1" s="1"/>
  <c r="H133" i="1"/>
  <c r="J133" i="1"/>
  <c r="K133" i="1" s="1"/>
  <c r="H128" i="1"/>
  <c r="H101" i="1"/>
  <c r="H98" i="1"/>
  <c r="K700" i="1" l="1"/>
  <c r="K698" i="1"/>
  <c r="H502" i="1"/>
  <c r="H700" i="1"/>
  <c r="J502" i="1"/>
  <c r="K502" i="1" s="1"/>
  <c r="H270" i="1"/>
  <c r="H531" i="1"/>
  <c r="J375" i="1"/>
  <c r="H71" i="1"/>
  <c r="J71" i="1"/>
  <c r="K71" i="1" s="1"/>
  <c r="J141" i="1" l="1"/>
  <c r="H141" i="1"/>
  <c r="J504" i="1" l="1"/>
  <c r="K504" i="1" s="1"/>
  <c r="K141" i="1"/>
  <c r="H504" i="1"/>
  <c r="E698" i="1"/>
  <c r="E700" i="1" s="1"/>
  <c r="E529" i="1"/>
  <c r="E525" i="1"/>
  <c r="E515" i="1"/>
  <c r="E484" i="1"/>
  <c r="E478" i="1"/>
  <c r="E469" i="1"/>
  <c r="E419" i="1"/>
  <c r="E393" i="1"/>
  <c r="E346" i="1"/>
  <c r="E268" i="1"/>
  <c r="E270" i="1" s="1"/>
  <c r="E139" i="1"/>
  <c r="E133" i="1"/>
  <c r="E128" i="1"/>
  <c r="E125" i="1"/>
  <c r="E101" i="1"/>
  <c r="E71" i="1"/>
  <c r="E54" i="1"/>
  <c r="E20" i="1"/>
  <c r="J533" i="1" l="1"/>
  <c r="J679" i="1" s="1"/>
  <c r="H533" i="1"/>
  <c r="E531" i="1"/>
  <c r="E502" i="1"/>
  <c r="E141" i="1"/>
  <c r="E375" i="1"/>
  <c r="H703" i="1" l="1"/>
  <c r="H679" i="1"/>
  <c r="J703" i="1"/>
  <c r="K703" i="1" s="1"/>
  <c r="K533" i="1"/>
  <c r="K679" i="1" s="1"/>
  <c r="E504" i="1"/>
  <c r="E533" i="1" l="1"/>
  <c r="E703" i="1" l="1"/>
  <c r="E679" i="1"/>
</calcChain>
</file>

<file path=xl/sharedStrings.xml><?xml version="1.0" encoding="utf-8"?>
<sst xmlns="http://schemas.openxmlformats.org/spreadsheetml/2006/main" count="1209" uniqueCount="1195">
  <si>
    <t>Account #</t>
  </si>
  <si>
    <t>Description</t>
  </si>
  <si>
    <t>01-4130-110</t>
  </si>
  <si>
    <t xml:space="preserve">EX Town Administrator </t>
  </si>
  <si>
    <t>01-4130-115</t>
  </si>
  <si>
    <t>01-4130-120</t>
  </si>
  <si>
    <t>01-4130-130</t>
  </si>
  <si>
    <t>01-4130-133</t>
  </si>
  <si>
    <t>01-4130-211</t>
  </si>
  <si>
    <t>01-4130-212</t>
  </si>
  <si>
    <t>01-4130-220</t>
  </si>
  <si>
    <t>01-4130-225</t>
  </si>
  <si>
    <t>01-4130-230</t>
  </si>
  <si>
    <t>01-4130-550</t>
  </si>
  <si>
    <t>01-4130-560</t>
  </si>
  <si>
    <t>01-4130-610</t>
  </si>
  <si>
    <t>EX Budget Committee Expenses</t>
  </si>
  <si>
    <t>01-4130-620</t>
  </si>
  <si>
    <t>EX Office Supplies</t>
  </si>
  <si>
    <t>01-4130-625</t>
  </si>
  <si>
    <t>EX Postage</t>
  </si>
  <si>
    <t>01-4130-690</t>
  </si>
  <si>
    <t>01-4130-810</t>
  </si>
  <si>
    <t>EX New Equipment</t>
  </si>
  <si>
    <t>**TOTAL** EXECUTIVE</t>
  </si>
  <si>
    <t>01-4140-110</t>
  </si>
  <si>
    <t>01-4140-130</t>
  </si>
  <si>
    <t>01-4140-131</t>
  </si>
  <si>
    <t>01-4140-191</t>
  </si>
  <si>
    <t>TC Ballot Clerks</t>
  </si>
  <si>
    <t>01-4140-211</t>
  </si>
  <si>
    <t>01-4140-212</t>
  </si>
  <si>
    <t>01-4140-220</t>
  </si>
  <si>
    <t>01-4140-225</t>
  </si>
  <si>
    <t>01-4140-230</t>
  </si>
  <si>
    <t>01-4140-291</t>
  </si>
  <si>
    <t>01-4140-396</t>
  </si>
  <si>
    <t>01-4140-550</t>
  </si>
  <si>
    <t>01-4140-610</t>
  </si>
  <si>
    <t>01-4140-620</t>
  </si>
  <si>
    <t>TC Office Supplies</t>
  </si>
  <si>
    <t>01-4140-625</t>
  </si>
  <si>
    <t>TC Postage</t>
  </si>
  <si>
    <t>01-4140-690</t>
  </si>
  <si>
    <t>TC Dog License Expense</t>
  </si>
  <si>
    <t>01-4140-810</t>
  </si>
  <si>
    <t>01-4150-111</t>
  </si>
  <si>
    <t>FA Finance/Human Resources Director</t>
  </si>
  <si>
    <t>01-4150-131</t>
  </si>
  <si>
    <t>FA Treasurer</t>
  </si>
  <si>
    <t>01-4150-211</t>
  </si>
  <si>
    <t>01-4150-212</t>
  </si>
  <si>
    <t>01-4150-220</t>
  </si>
  <si>
    <t>01-4150-225</t>
  </si>
  <si>
    <t>01-4150-230</t>
  </si>
  <si>
    <t>01-4150-301</t>
  </si>
  <si>
    <t xml:space="preserve">FA Annual Audit </t>
  </si>
  <si>
    <t>01-4150-396</t>
  </si>
  <si>
    <t>01-4152-110</t>
  </si>
  <si>
    <t>01-4152-211</t>
  </si>
  <si>
    <t>PROP Disability</t>
  </si>
  <si>
    <t>01-4152-212</t>
  </si>
  <si>
    <t>PROP Life Insurance</t>
  </si>
  <si>
    <t>01-4152-220</t>
  </si>
  <si>
    <t>PROP FICA</t>
  </si>
  <si>
    <t>01-4152-225</t>
  </si>
  <si>
    <t>PROP Medicare</t>
  </si>
  <si>
    <t>01-4152-230</t>
  </si>
  <si>
    <t xml:space="preserve">PROP Retirement </t>
  </si>
  <si>
    <t>01-4152-312</t>
  </si>
  <si>
    <t>PROP Contract Service</t>
  </si>
  <si>
    <t>01-4152-390</t>
  </si>
  <si>
    <t>PROP Recording Fees</t>
  </si>
  <si>
    <t>01-4152-560</t>
  </si>
  <si>
    <t>PROP Meetings/Memberships</t>
  </si>
  <si>
    <t>01-4152-620</t>
  </si>
  <si>
    <t>PROP Office Supplies</t>
  </si>
  <si>
    <t>01-4152-625</t>
  </si>
  <si>
    <t>PROP Postage</t>
  </si>
  <si>
    <t>**TOTAL**  PROPERTY REAPPRAISAL</t>
  </si>
  <si>
    <t>01-4153-320</t>
  </si>
  <si>
    <t>Legal General</t>
  </si>
  <si>
    <t>**TOTAL**  LEGAL</t>
  </si>
  <si>
    <t>01-4155-192</t>
  </si>
  <si>
    <t>01-4155-220</t>
  </si>
  <si>
    <t>01-4155-225</t>
  </si>
  <si>
    <t>01-4155-250</t>
  </si>
  <si>
    <t>PA Unemployment Compensation</t>
  </si>
  <si>
    <t>01-4155-260</t>
  </si>
  <si>
    <t>PA Workers' Compensation</t>
  </si>
  <si>
    <t>01-4155-265</t>
  </si>
  <si>
    <t>**TOTAL**  PERSONNEL ADMIN</t>
  </si>
  <si>
    <t>01-4191-391</t>
  </si>
  <si>
    <t>PB Recording Fees</t>
  </si>
  <si>
    <t>01-4191-550</t>
  </si>
  <si>
    <t>PB Advertising/Printing</t>
  </si>
  <si>
    <t>01-4191-560</t>
  </si>
  <si>
    <t>01-4191-620</t>
  </si>
  <si>
    <t>PB Office Supplies</t>
  </si>
  <si>
    <t>01-4191-625</t>
  </si>
  <si>
    <t>PB Postage</t>
  </si>
  <si>
    <t>01-4191-812</t>
  </si>
  <si>
    <t>PB CIP Committee</t>
  </si>
  <si>
    <t>**TOTAL**  PLANNING BOARD</t>
  </si>
  <si>
    <t>01-4192-550</t>
  </si>
  <si>
    <t>ZB Advertising/Printing</t>
  </si>
  <si>
    <t>01-4192-620</t>
  </si>
  <si>
    <t>ZB Office Supplies</t>
  </si>
  <si>
    <t>01-4192-625</t>
  </si>
  <si>
    <t>ZB Postage</t>
  </si>
  <si>
    <t>01-4192-812</t>
  </si>
  <si>
    <t>ZB Meeting/Memberships</t>
  </si>
  <si>
    <t>**TOTAL**  ZONING BOARD</t>
  </si>
  <si>
    <t>01-4193-390</t>
  </si>
  <si>
    <t>**TOTAL**  TAX MAP</t>
  </si>
  <si>
    <t>01-4194-290</t>
  </si>
  <si>
    <t>01-4194-410</t>
  </si>
  <si>
    <t>GGB Electricity</t>
  </si>
  <si>
    <t>01-4194-411</t>
  </si>
  <si>
    <t>01-4194-430</t>
  </si>
  <si>
    <t>GGB Maintenance/Repairs/Grounds</t>
  </si>
  <si>
    <t>01-4194-431</t>
  </si>
  <si>
    <t>GGB Radio Site Maintenance</t>
  </si>
  <si>
    <t>01-4194-432</t>
  </si>
  <si>
    <t>01-4194-433</t>
  </si>
  <si>
    <t>01-4194-435</t>
  </si>
  <si>
    <t xml:space="preserve">GGB Security System </t>
  </si>
  <si>
    <t>01-4194-490</t>
  </si>
  <si>
    <t>GGB Town Clock</t>
  </si>
  <si>
    <t>01-4194-610</t>
  </si>
  <si>
    <t>GGB Materials/Supplies</t>
  </si>
  <si>
    <t>01-4194-635</t>
  </si>
  <si>
    <t>01-4194-640</t>
  </si>
  <si>
    <t>GGB Custodial Service</t>
  </si>
  <si>
    <t>01-4194-660</t>
  </si>
  <si>
    <t>01-4194-815</t>
  </si>
  <si>
    <t>GGB Newfound Area Access</t>
  </si>
  <si>
    <t>**TOTAL** GENERAL GOV'T BUILDINGS</t>
  </si>
  <si>
    <t>01-4195-650</t>
  </si>
  <si>
    <t>CEM Town Cemeteries Appropriation</t>
  </si>
  <si>
    <t>**TOTAL**  CEMETERIES</t>
  </si>
  <si>
    <t>01-4196-480</t>
  </si>
  <si>
    <t>INS Property/Liability</t>
  </si>
  <si>
    <t>01-4196-483</t>
  </si>
  <si>
    <t>INS Deductible</t>
  </si>
  <si>
    <t>01-4196-485</t>
  </si>
  <si>
    <t>INS Historical Society</t>
  </si>
  <si>
    <t>**TOTAL**  INSURANCE</t>
  </si>
  <si>
    <t>01-4197-831</t>
  </si>
  <si>
    <t>01-4197-832</t>
  </si>
  <si>
    <t>01-4197-836</t>
  </si>
  <si>
    <t>01-4197-837</t>
  </si>
  <si>
    <t>**TOTAL**  REGIONAL ASSOC</t>
  </si>
  <si>
    <t>**TOTAL**  GENERAL GOV'T</t>
  </si>
  <si>
    <t>01-4210-110</t>
  </si>
  <si>
    <t>PD Chief</t>
  </si>
  <si>
    <t>01-4210-111</t>
  </si>
  <si>
    <t>PD Lieutenant</t>
  </si>
  <si>
    <t>01-4210-112</t>
  </si>
  <si>
    <t>01-4210-113</t>
  </si>
  <si>
    <t>PD Patrol Officer</t>
  </si>
  <si>
    <t>01-4210-114</t>
  </si>
  <si>
    <t>01-4210-115</t>
  </si>
  <si>
    <t>01-4210-116</t>
  </si>
  <si>
    <t>01-4210-117</t>
  </si>
  <si>
    <t>01-4210-118</t>
  </si>
  <si>
    <t>01-4210-119</t>
  </si>
  <si>
    <t>01-4210-125</t>
  </si>
  <si>
    <t>01-4210-140</t>
  </si>
  <si>
    <t>PD Overtime</t>
  </si>
  <si>
    <t>01-4210-142</t>
  </si>
  <si>
    <t>PD Investigations</t>
  </si>
  <si>
    <t>01-4210-143</t>
  </si>
  <si>
    <t>01-4210-144</t>
  </si>
  <si>
    <t>PD Holiday Pay</t>
  </si>
  <si>
    <t>01-4210-190</t>
  </si>
  <si>
    <t>PD Certified Special Police</t>
  </si>
  <si>
    <t>01-4210-211</t>
  </si>
  <si>
    <t>PD Disability Insurance</t>
  </si>
  <si>
    <t>01-4210-212</t>
  </si>
  <si>
    <t>PD Life Insurance</t>
  </si>
  <si>
    <t>01-4210-220</t>
  </si>
  <si>
    <t>PD FICA</t>
  </si>
  <si>
    <t>01-4210-225</t>
  </si>
  <si>
    <t>PD Medicare</t>
  </si>
  <si>
    <t>01-4210-230</t>
  </si>
  <si>
    <t xml:space="preserve">PD Retirement </t>
  </si>
  <si>
    <t>01-4210-290</t>
  </si>
  <si>
    <t>PD Travel</t>
  </si>
  <si>
    <t>01-4210-293</t>
  </si>
  <si>
    <t>PD Uniforms</t>
  </si>
  <si>
    <t>01-4210-294</t>
  </si>
  <si>
    <t>PD Vest Replacement</t>
  </si>
  <si>
    <t>01-4210-340</t>
  </si>
  <si>
    <t>PD Dispatch Telephone</t>
  </si>
  <si>
    <t>01-4210-346</t>
  </si>
  <si>
    <t>PD Cell Phone</t>
  </si>
  <si>
    <t>01-4210-350</t>
  </si>
  <si>
    <t>PD Medical Expense</t>
  </si>
  <si>
    <t>01-4210-351</t>
  </si>
  <si>
    <t>PD Breath Test</t>
  </si>
  <si>
    <t>01-4210-391</t>
  </si>
  <si>
    <t>PD Training Materials</t>
  </si>
  <si>
    <t>01-4210-395</t>
  </si>
  <si>
    <t>PD Franklin Dispatch</t>
  </si>
  <si>
    <t>01-4210-433</t>
  </si>
  <si>
    <t>PD Radio/Radio Repairs</t>
  </si>
  <si>
    <t>01-4210-550</t>
  </si>
  <si>
    <t>PD Advertising/Printing</t>
  </si>
  <si>
    <t>01-4210-560</t>
  </si>
  <si>
    <t>PD Meetings/Memberships</t>
  </si>
  <si>
    <t>01-4210-620</t>
  </si>
  <si>
    <t>PD Office Supplies</t>
  </si>
  <si>
    <t>01-4210-625</t>
  </si>
  <si>
    <t>PD Postage</t>
  </si>
  <si>
    <t>01-4210-630</t>
  </si>
  <si>
    <t>PD Tires</t>
  </si>
  <si>
    <t>01-4210-635</t>
  </si>
  <si>
    <t>01-4210-660</t>
  </si>
  <si>
    <t>01-4210-667</t>
  </si>
  <si>
    <t>PD K-9 Program</t>
  </si>
  <si>
    <t>01-4210-670</t>
  </si>
  <si>
    <t>PD Law Book Updates</t>
  </si>
  <si>
    <t>01-4210-810</t>
  </si>
  <si>
    <t>PD New Equipment</t>
  </si>
  <si>
    <t>01-4210-893</t>
  </si>
  <si>
    <t>**TOTAL** POLICE DEPARTMENT</t>
  </si>
  <si>
    <t>01-4220-110</t>
  </si>
  <si>
    <t xml:space="preserve">FD Chief </t>
  </si>
  <si>
    <t>01-4220-113</t>
  </si>
  <si>
    <t>01-4220-114</t>
  </si>
  <si>
    <t>01-4220-115</t>
  </si>
  <si>
    <t>01-4220-116</t>
  </si>
  <si>
    <t>01-4220-117</t>
  </si>
  <si>
    <t>01-4220-118</t>
  </si>
  <si>
    <t>01-4220-140</t>
  </si>
  <si>
    <t>FD Emergency Callback/Overtime</t>
  </si>
  <si>
    <t>01-4220-141</t>
  </si>
  <si>
    <t>FD Holiday Pay</t>
  </si>
  <si>
    <t>01-4220-190</t>
  </si>
  <si>
    <t>FD Call Payroll</t>
  </si>
  <si>
    <t>01-4220-192</t>
  </si>
  <si>
    <t>FD Part Time Shift Coverage</t>
  </si>
  <si>
    <t>01-4220-195</t>
  </si>
  <si>
    <t>FD Administrative Assistant</t>
  </si>
  <si>
    <t>01-4220-211</t>
  </si>
  <si>
    <t>FD Disability Insurance</t>
  </si>
  <si>
    <t>01-4220-212</t>
  </si>
  <si>
    <t>FD Life Insurance</t>
  </si>
  <si>
    <t>01-4220-220</t>
  </si>
  <si>
    <t>FD FICA</t>
  </si>
  <si>
    <t>01-4220-225</t>
  </si>
  <si>
    <t xml:space="preserve">FD Medicare </t>
  </si>
  <si>
    <t>01-4220-230</t>
  </si>
  <si>
    <t xml:space="preserve">FD Retirement </t>
  </si>
  <si>
    <t>01-4220-293</t>
  </si>
  <si>
    <t>FD Uniform Allowance</t>
  </si>
  <si>
    <t>01-4220-330</t>
  </si>
  <si>
    <t>FD Ambulance Service Billing</t>
  </si>
  <si>
    <t>01-4220-346</t>
  </si>
  <si>
    <t>FD Cell Phone</t>
  </si>
  <si>
    <t>01-4220-350</t>
  </si>
  <si>
    <t>FD Medical Expense-Infection Control/Physicals</t>
  </si>
  <si>
    <t>01-4220-390</t>
  </si>
  <si>
    <t>FD Municipal Fire Alarm System</t>
  </si>
  <si>
    <t>01-4220-391</t>
  </si>
  <si>
    <t>FD Training and Education, Fire-EMS-Rescue</t>
  </si>
  <si>
    <t>01-4220-395</t>
  </si>
  <si>
    <t>FD Lakes Region Fire Dispatch</t>
  </si>
  <si>
    <t>01-4220-410</t>
  </si>
  <si>
    <t>FD Electricity</t>
  </si>
  <si>
    <t>01-4220-411</t>
  </si>
  <si>
    <t>01-4220-430</t>
  </si>
  <si>
    <t>FD Equipment Maintenance/Repairs</t>
  </si>
  <si>
    <t>01-4220-431</t>
  </si>
  <si>
    <t>FD Defibrillator Maintenance Contracts</t>
  </si>
  <si>
    <t>01-4220-432</t>
  </si>
  <si>
    <t>FD Station Maintenance</t>
  </si>
  <si>
    <t>01-4220-433</t>
  </si>
  <si>
    <t>FD Radio Repairs-Emergency Lighting Maintenance</t>
  </si>
  <si>
    <t>01-4220-434</t>
  </si>
  <si>
    <t>FD SCBA Maintenance/Repairs</t>
  </si>
  <si>
    <t>01-4220-560</t>
  </si>
  <si>
    <t>FD Meetings/Dues/Subscriptions</t>
  </si>
  <si>
    <t>01-4220-561</t>
  </si>
  <si>
    <t>FD Fire Codes &amp; Standards</t>
  </si>
  <si>
    <t>01-4220-565</t>
  </si>
  <si>
    <t>FD Public Education-Fire Prevention</t>
  </si>
  <si>
    <t>01-4220-610</t>
  </si>
  <si>
    <t>FD Supplies</t>
  </si>
  <si>
    <t>01-4220-620</t>
  </si>
  <si>
    <t>FD Office Supplies</t>
  </si>
  <si>
    <t>01-4220-625</t>
  </si>
  <si>
    <t>FD Postage</t>
  </si>
  <si>
    <t>01-4220-635</t>
  </si>
  <si>
    <t>FD Gas/Diesel</t>
  </si>
  <si>
    <t>01-4220-660</t>
  </si>
  <si>
    <t>FD Vehicle Maintenance</t>
  </si>
  <si>
    <t>01-4220-661</t>
  </si>
  <si>
    <t>FD Ladder 4L1 (68030)</t>
  </si>
  <si>
    <t>01-4220-662</t>
  </si>
  <si>
    <t>FD Engine 4E2 (20718)</t>
  </si>
  <si>
    <t>01-4220-663</t>
  </si>
  <si>
    <t>FD Rescue 4R1 (16594)</t>
  </si>
  <si>
    <t>01-4220-664</t>
  </si>
  <si>
    <t>FD Engine 4E4 (00232)</t>
  </si>
  <si>
    <t>01-4220-665</t>
  </si>
  <si>
    <t>FD Ambulance 4A2 (28278)</t>
  </si>
  <si>
    <t>01-4220-666</t>
  </si>
  <si>
    <t>FD Ambulance 4A1 (66897)</t>
  </si>
  <si>
    <t>01-4220-667</t>
  </si>
  <si>
    <t>01-4220-668</t>
  </si>
  <si>
    <t>FD Tires</t>
  </si>
  <si>
    <t>01-4220-669</t>
  </si>
  <si>
    <t>01-4220-680</t>
  </si>
  <si>
    <t>FD Medical Supplies - Disposables</t>
  </si>
  <si>
    <t>01-4220-681</t>
  </si>
  <si>
    <t>FD Oxygen</t>
  </si>
  <si>
    <t>01-4220-810</t>
  </si>
  <si>
    <t>FD Fire Tools/Equipment-New Purchase</t>
  </si>
  <si>
    <t>01-4220-812</t>
  </si>
  <si>
    <t>FD EMS Equipment-New Equipment</t>
  </si>
  <si>
    <t>01-4220-814</t>
  </si>
  <si>
    <t>FD Protective Clothing</t>
  </si>
  <si>
    <t>01-4220-817</t>
  </si>
  <si>
    <t>FD Radio Equipment</t>
  </si>
  <si>
    <t>01-4220-850</t>
  </si>
  <si>
    <t>FD Student Intern Program</t>
  </si>
  <si>
    <t>**TOTAL**  FIRE DEPT</t>
  </si>
  <si>
    <t>01-4230-292</t>
  </si>
  <si>
    <t>FO Protective Clothing</t>
  </si>
  <si>
    <t>01-4230-430</t>
  </si>
  <si>
    <t>FO Maintenance/Repairs</t>
  </si>
  <si>
    <t>01-4230-610</t>
  </si>
  <si>
    <t>FO Materials/Supplies</t>
  </si>
  <si>
    <t>01-4230-635</t>
  </si>
  <si>
    <t>FO Gas</t>
  </si>
  <si>
    <t>01-4230-661</t>
  </si>
  <si>
    <t>FO Truck</t>
  </si>
  <si>
    <t>**TOTAL**  FORESTRY</t>
  </si>
  <si>
    <t>01-4290-290</t>
  </si>
  <si>
    <t>EM Training</t>
  </si>
  <si>
    <t>01-4290-660</t>
  </si>
  <si>
    <t>EM Trailer Maintenance</t>
  </si>
  <si>
    <t>**TOTAL**  EMERGENCY MANAGEMENT</t>
  </si>
  <si>
    <t>**TOTAL**  PUBLIC SAFETY</t>
  </si>
  <si>
    <t>01-4311-110</t>
  </si>
  <si>
    <t>01-4311-111</t>
  </si>
  <si>
    <t>01-4311-112</t>
  </si>
  <si>
    <t>HD Equipment Operator</t>
  </si>
  <si>
    <t>01-4311-113</t>
  </si>
  <si>
    <t>01-4311-117</t>
  </si>
  <si>
    <t>HD Foreman</t>
  </si>
  <si>
    <t>01-4311-120</t>
  </si>
  <si>
    <t>01-4311-140</t>
  </si>
  <si>
    <t>HD Overtime</t>
  </si>
  <si>
    <t>01-4311-142</t>
  </si>
  <si>
    <t>HD On Call Compensation</t>
  </si>
  <si>
    <t>01-4311-211</t>
  </si>
  <si>
    <t>HD Disability Insurance</t>
  </si>
  <si>
    <t>01-4311-212</t>
  </si>
  <si>
    <t>HD Life Insurance</t>
  </si>
  <si>
    <t>01-4311-220</t>
  </si>
  <si>
    <t xml:space="preserve">HD FICA </t>
  </si>
  <si>
    <t>01-4311-225</t>
  </si>
  <si>
    <t xml:space="preserve">HD Medicare </t>
  </si>
  <si>
    <t>01-4311-230</t>
  </si>
  <si>
    <t xml:space="preserve">HD Retirement </t>
  </si>
  <si>
    <t>01-4311-292</t>
  </si>
  <si>
    <t>HD Uniforms</t>
  </si>
  <si>
    <t>01-4311-346</t>
  </si>
  <si>
    <t>HD Cell Phone</t>
  </si>
  <si>
    <t>01-4311-350</t>
  </si>
  <si>
    <t>HD Contracted Plowing Service</t>
  </si>
  <si>
    <t>01-4311-390</t>
  </si>
  <si>
    <t>HD Contracted Tree Removal</t>
  </si>
  <si>
    <t>01-4311-391</t>
  </si>
  <si>
    <t>HD Training</t>
  </si>
  <si>
    <t>01-4311-392</t>
  </si>
  <si>
    <t>HD Line Painting/Paint Machine Repair</t>
  </si>
  <si>
    <t>01-4311-410</t>
  </si>
  <si>
    <t>HD Electricity</t>
  </si>
  <si>
    <t>01-4311-430</t>
  </si>
  <si>
    <t>HD Maintenance/Repairs-Small Equipment</t>
  </si>
  <si>
    <t>01-4311-431</t>
  </si>
  <si>
    <t>HD Building Maintenance</t>
  </si>
  <si>
    <t>01-4311-432</t>
  </si>
  <si>
    <t>HD Snowplow/Sander Maintenance</t>
  </si>
  <si>
    <t>01-4311-433</t>
  </si>
  <si>
    <t xml:space="preserve">HD Radio Repairs/Portable Batteries </t>
  </si>
  <si>
    <t>01-4311-550</t>
  </si>
  <si>
    <t>01-4311-560</t>
  </si>
  <si>
    <t>HD Meetings/Memberships</t>
  </si>
  <si>
    <t>01-4311-570</t>
  </si>
  <si>
    <t>01-4311-610</t>
  </si>
  <si>
    <t>HD Materials/Supplies</t>
  </si>
  <si>
    <t>01-4311-631</t>
  </si>
  <si>
    <t>HD Sidewalks</t>
  </si>
  <si>
    <t>01-4311-635</t>
  </si>
  <si>
    <t>01-4311-660</t>
  </si>
  <si>
    <t>01-4311-661</t>
  </si>
  <si>
    <t>01-4311-662</t>
  </si>
  <si>
    <t>01-4311-663</t>
  </si>
  <si>
    <t>01-4311-664</t>
  </si>
  <si>
    <t>01-4311-665</t>
  </si>
  <si>
    <t>01-4311-666</t>
  </si>
  <si>
    <t>01-4311-667</t>
  </si>
  <si>
    <t>01-4311-668</t>
  </si>
  <si>
    <t>01-4311-669</t>
  </si>
  <si>
    <t>01-4311-670</t>
  </si>
  <si>
    <t>01-4311-671</t>
  </si>
  <si>
    <t>01-4311-673</t>
  </si>
  <si>
    <t>01-4311-680</t>
  </si>
  <si>
    <t>HD Street Signs</t>
  </si>
  <si>
    <t>01-4311-681</t>
  </si>
  <si>
    <t>HD Catch Basins</t>
  </si>
  <si>
    <t>01-4311-682</t>
  </si>
  <si>
    <t>HD Sand/Gravel</t>
  </si>
  <si>
    <t>01-4311-684</t>
  </si>
  <si>
    <t>HD Cold Patch</t>
  </si>
  <si>
    <t>01-4311-685</t>
  </si>
  <si>
    <t>HD Hot Patch/Shim</t>
  </si>
  <si>
    <t>01-4311-693</t>
  </si>
  <si>
    <t>HD Salt</t>
  </si>
  <si>
    <t>01-4311-695</t>
  </si>
  <si>
    <t>HD Guard Rail Replacement</t>
  </si>
  <si>
    <t>01-4311-810</t>
  </si>
  <si>
    <t>01-4311-830</t>
  </si>
  <si>
    <t>HD Safety Equipment</t>
  </si>
  <si>
    <t>**TOTAL**  HIGHWAY DEPARTMENT</t>
  </si>
  <si>
    <t>01-4312-390</t>
  </si>
  <si>
    <t>HP Resurfacing Roads</t>
  </si>
  <si>
    <t>**TOTAL**  HIGHWAY PROJECTS</t>
  </si>
  <si>
    <t>01-4319-410</t>
  </si>
  <si>
    <t>ST Street Lighting</t>
  </si>
  <si>
    <t>01-4319-430</t>
  </si>
  <si>
    <t>ST Bridges</t>
  </si>
  <si>
    <t>**TOTAL**  STREETS/BRIDGES</t>
  </si>
  <si>
    <t>01-4324-120</t>
  </si>
  <si>
    <t>01-4324-220</t>
  </si>
  <si>
    <t xml:space="preserve">SW FICA </t>
  </si>
  <si>
    <t>01-4324-225</t>
  </si>
  <si>
    <t xml:space="preserve">SW Medicare </t>
  </si>
  <si>
    <t>01-4324-362</t>
  </si>
  <si>
    <t>SW Construction &amp; Demo Disposal</t>
  </si>
  <si>
    <t>01-4324-364</t>
  </si>
  <si>
    <t>SW Freon Removal</t>
  </si>
  <si>
    <t>01-4324-365</t>
  </si>
  <si>
    <t>SW Household Hazardous Waste Day</t>
  </si>
  <si>
    <t>01-4324-366</t>
  </si>
  <si>
    <t>SW CRSW Tipping Fees</t>
  </si>
  <si>
    <t>01-4324-367</t>
  </si>
  <si>
    <t>SW Hauling Service</t>
  </si>
  <si>
    <t>01-4324-369</t>
  </si>
  <si>
    <t>01-4324-410</t>
  </si>
  <si>
    <t>SW Electricity</t>
  </si>
  <si>
    <t>01-4324-550</t>
  </si>
  <si>
    <t>SW Printing</t>
  </si>
  <si>
    <t>01-4324-560</t>
  </si>
  <si>
    <t>SW Meetings/Memberships</t>
  </si>
  <si>
    <t>01-4324-610</t>
  </si>
  <si>
    <t>SW Materials/Supplies</t>
  </si>
  <si>
    <t>01-4324-630</t>
  </si>
  <si>
    <t>SW Maintenance/Repairs</t>
  </si>
  <si>
    <t>01-4324-810</t>
  </si>
  <si>
    <t>SW New Equipment</t>
  </si>
  <si>
    <t>**TOTAL** SOLID WASTE DISPOSAL</t>
  </si>
  <si>
    <t>Fire Betterment</t>
  </si>
  <si>
    <t>**TOTAL**  FIRE BETTERMENT</t>
  </si>
  <si>
    <t>**TOTAL**  PUBLIC WORKS</t>
  </si>
  <si>
    <t>01-4411-120</t>
  </si>
  <si>
    <t>01-4411-220</t>
  </si>
  <si>
    <t>01-4411-225</t>
  </si>
  <si>
    <t>01-4411-560</t>
  </si>
  <si>
    <t>01-4411-620</t>
  </si>
  <si>
    <t>01-4411-625</t>
  </si>
  <si>
    <t>**TOTAL**  LAND USE/HEALTH OFFICE</t>
  </si>
  <si>
    <t>01-4414-390</t>
  </si>
  <si>
    <t>Animal Kennel Contract</t>
  </si>
  <si>
    <t>**TOTAL** ANIMAL WELFARE</t>
  </si>
  <si>
    <t>01-4441-120</t>
  </si>
  <si>
    <t>01-4441-220</t>
  </si>
  <si>
    <t xml:space="preserve">Wel FICA </t>
  </si>
  <si>
    <t>01-4441-225</t>
  </si>
  <si>
    <t xml:space="preserve">Wel Medicare </t>
  </si>
  <si>
    <t>01-4441-560</t>
  </si>
  <si>
    <t>Wel Meetings/Memberships</t>
  </si>
  <si>
    <t>01-4441-620</t>
  </si>
  <si>
    <t>Wel Office Supplies</t>
  </si>
  <si>
    <t>**TOTAL**  WELFARE ADMIN</t>
  </si>
  <si>
    <t>01-4445-291</t>
  </si>
  <si>
    <t>Wel Food</t>
  </si>
  <si>
    <t>01-4445-350</t>
  </si>
  <si>
    <t>Wel Medical</t>
  </si>
  <si>
    <t>01-4445-410</t>
  </si>
  <si>
    <t>Wel Electricity</t>
  </si>
  <si>
    <t>01-4445-411</t>
  </si>
  <si>
    <t>Wel Fuel</t>
  </si>
  <si>
    <t>01-4445-440</t>
  </si>
  <si>
    <t>Wel Rent</t>
  </si>
  <si>
    <t>01-4445-810</t>
  </si>
  <si>
    <t>Wel Burials</t>
  </si>
  <si>
    <t>01-4445-820</t>
  </si>
  <si>
    <t>**TOTAL**  WELFARE SERVICES</t>
  </si>
  <si>
    <t>01-4520-890</t>
  </si>
  <si>
    <t>**TOTAL**  RECREATION</t>
  </si>
  <si>
    <t>01-4521-120</t>
  </si>
  <si>
    <t>01-4521-220</t>
  </si>
  <si>
    <t xml:space="preserve">BE FICA </t>
  </si>
  <si>
    <t>01-4521-225</t>
  </si>
  <si>
    <t>BE Medicare</t>
  </si>
  <si>
    <t>01-4521-292</t>
  </si>
  <si>
    <t>BE Uniforms</t>
  </si>
  <si>
    <t>01-4521-412</t>
  </si>
  <si>
    <t>BE Water Testing</t>
  </si>
  <si>
    <t>01-4521-430</t>
  </si>
  <si>
    <t>BE Beach Improvements/Repairs</t>
  </si>
  <si>
    <t>01-4521-550</t>
  </si>
  <si>
    <t>BE Printing</t>
  </si>
  <si>
    <t>01-4521-610</t>
  </si>
  <si>
    <t>BE Materials/Supplies</t>
  </si>
  <si>
    <t>**TOTAL**  BEACHES</t>
  </si>
  <si>
    <t>01-4522-410</t>
  </si>
  <si>
    <t>KP Electricity</t>
  </si>
  <si>
    <t>01-4522-430</t>
  </si>
  <si>
    <t>KP Maintenance/Repairs</t>
  </si>
  <si>
    <t>01-4522-610</t>
  </si>
  <si>
    <t>KP Materials/Supplies</t>
  </si>
  <si>
    <t>01-4522-820</t>
  </si>
  <si>
    <t>**TOTAL**  KELLEY PARK</t>
  </si>
  <si>
    <t>01-4550-190</t>
  </si>
  <si>
    <t>Lib Library Director</t>
  </si>
  <si>
    <t>01-4550-191</t>
  </si>
  <si>
    <t>Lib P/T Assistants/Substitutes</t>
  </si>
  <si>
    <t>01-4550-194</t>
  </si>
  <si>
    <t>Lib Assistant Director/Children's</t>
  </si>
  <si>
    <t>01-4550-211</t>
  </si>
  <si>
    <t>Lib Disability Insurance</t>
  </si>
  <si>
    <t>01-4550-212</t>
  </si>
  <si>
    <t>Lib Life Insurance</t>
  </si>
  <si>
    <t>01-4550-220</t>
  </si>
  <si>
    <t xml:space="preserve">Lib FICA </t>
  </si>
  <si>
    <t>01-4550-225</t>
  </si>
  <si>
    <t xml:space="preserve">Lib Medicare </t>
  </si>
  <si>
    <t>01-4550-230</t>
  </si>
  <si>
    <t xml:space="preserve">Lib Retirement </t>
  </si>
  <si>
    <t>01-4550-240</t>
  </si>
  <si>
    <t>Lib Professional Development</t>
  </si>
  <si>
    <t>01-4550-342</t>
  </si>
  <si>
    <t>Lib Computer Support</t>
  </si>
  <si>
    <t>01-4550-390</t>
  </si>
  <si>
    <t>Lib Security</t>
  </si>
  <si>
    <t>01-4550-410</t>
  </si>
  <si>
    <t>Lib Electricity</t>
  </si>
  <si>
    <t>01-4550-411</t>
  </si>
  <si>
    <t>01-4550-430</t>
  </si>
  <si>
    <t>Lib Maintenance/Repairs</t>
  </si>
  <si>
    <t>01-4550-560</t>
  </si>
  <si>
    <t>Lib Meetings/Memberships</t>
  </si>
  <si>
    <t>01-4550-620</t>
  </si>
  <si>
    <t>Lib Office Supplies</t>
  </si>
  <si>
    <t>01-4550-640</t>
  </si>
  <si>
    <t>Lib Custodial Supplies</t>
  </si>
  <si>
    <t>01-4550-641</t>
  </si>
  <si>
    <t>Lib Custodial Service</t>
  </si>
  <si>
    <t>01-4550-672</t>
  </si>
  <si>
    <t>01-4550-673</t>
  </si>
  <si>
    <t>Lib Passes</t>
  </si>
  <si>
    <t>01-4550-674</t>
  </si>
  <si>
    <t>Lib Programs</t>
  </si>
  <si>
    <t>01-4550-810</t>
  </si>
  <si>
    <t>**TOTAL**  LIBRARY</t>
  </si>
  <si>
    <t>01-4583-120</t>
  </si>
  <si>
    <t>PAT Special Events Coordinator Contract</t>
  </si>
  <si>
    <t>01-4583-881</t>
  </si>
  <si>
    <t>01-4583-883</t>
  </si>
  <si>
    <t>PAT Downtown Decorating Committee</t>
  </si>
  <si>
    <t>01-4583-890</t>
  </si>
  <si>
    <t>PAT Patriotic Purposes</t>
  </si>
  <si>
    <t xml:space="preserve">**TOTAL**  PATRIOTIC </t>
  </si>
  <si>
    <t>01-4611-120</t>
  </si>
  <si>
    <t>01-4611-220</t>
  </si>
  <si>
    <t>01-4611-225</t>
  </si>
  <si>
    <t>01-4611-412</t>
  </si>
  <si>
    <t>Con Water Testing</t>
  </si>
  <si>
    <t>01-4611-560</t>
  </si>
  <si>
    <t>01-4611-610</t>
  </si>
  <si>
    <t>Con Materials/Supplies</t>
  </si>
  <si>
    <t>01-4611-690</t>
  </si>
  <si>
    <t>Con Maintenance of Properties</t>
  </si>
  <si>
    <t>**TOTAL** CONSERVATION COMMISSION</t>
  </si>
  <si>
    <t>01-4612-550</t>
  </si>
  <si>
    <t>HDC Advertising</t>
  </si>
  <si>
    <t>01-4612-620</t>
  </si>
  <si>
    <t>01-4612-621</t>
  </si>
  <si>
    <t>01-4612-625</t>
  </si>
  <si>
    <t xml:space="preserve">HDC Postage </t>
  </si>
  <si>
    <t>**TOTAL** HISTORIC DISTRICT COMMISSION</t>
  </si>
  <si>
    <t>01-4652-571</t>
  </si>
  <si>
    <t>Grafton County Senior Citizens Council</t>
  </si>
  <si>
    <t>01-4652-573</t>
  </si>
  <si>
    <t>Voices Against Violence</t>
  </si>
  <si>
    <t>01-4652-575</t>
  </si>
  <si>
    <t>01-4652-576</t>
  </si>
  <si>
    <t>Pemi River Local Advisory Committee</t>
  </si>
  <si>
    <t>01-4652-577</t>
  </si>
  <si>
    <t>CADY</t>
  </si>
  <si>
    <t>01-4652-578</t>
  </si>
  <si>
    <t>Bridge House Shelter</t>
  </si>
  <si>
    <t>01-4652-579</t>
  </si>
  <si>
    <t>CASA NH</t>
  </si>
  <si>
    <t>01-4652-580</t>
  </si>
  <si>
    <t>Day Away</t>
  </si>
  <si>
    <t>**TOTAL**  PUBLIC SERVICES</t>
  </si>
  <si>
    <t>**TOTAL** GENERAL FUND OPERATIONS</t>
  </si>
  <si>
    <t>01-4711-730</t>
  </si>
  <si>
    <t>DB Central Square Project</t>
  </si>
  <si>
    <t>01-4711-731</t>
  </si>
  <si>
    <t>DB Wastewater Chlorination/Dechlorination</t>
  </si>
  <si>
    <t>01-4711-735</t>
  </si>
  <si>
    <t>DB Library Project</t>
  </si>
  <si>
    <t>01-4711-993</t>
  </si>
  <si>
    <t>DB Treatment Plant Improvements</t>
  </si>
  <si>
    <t>01-4711-995</t>
  </si>
  <si>
    <t>01-4711-996</t>
  </si>
  <si>
    <t>DB Fire Pumper/Tanker Truck</t>
  </si>
  <si>
    <t>**TOTAL**  PRINCIPAL L/T DEBT</t>
  </si>
  <si>
    <t>INT Central Square Project</t>
  </si>
  <si>
    <t>INT Wastewater Chlorination/Dechlorination</t>
  </si>
  <si>
    <t>INT Library Project</t>
  </si>
  <si>
    <t>INT Treatment Plant Improvements</t>
  </si>
  <si>
    <t>INT Fire Pumper/Tanker Truck</t>
  </si>
  <si>
    <t>**TOTAL**  INTEREST L/T DEBT</t>
  </si>
  <si>
    <t>01-4723-830</t>
  </si>
  <si>
    <t>INT TAN Interest</t>
  </si>
  <si>
    <t>01-4723-835</t>
  </si>
  <si>
    <t>INT Bond Anticipation Note Interest</t>
  </si>
  <si>
    <t>**TOTAL** TAX</t>
  </si>
  <si>
    <t>**TOTAL**  DEBT SERVICE</t>
  </si>
  <si>
    <t>**TOTAL** CAPITAL EQUIPMENT</t>
  </si>
  <si>
    <t>**TOTAL**  OTHER CAPITAL OUTLAY</t>
  </si>
  <si>
    <t>01-4915-190</t>
  </si>
  <si>
    <t>01-4915-312</t>
  </si>
  <si>
    <t>01-4915-960</t>
  </si>
  <si>
    <t>**TOTAL**  CAPITAL RESERVES</t>
  </si>
  <si>
    <t>**TOTAL**  CAPITAL EXPENDITURES</t>
  </si>
  <si>
    <t>**TOTAL** SEW CAPITAL PROJECTS</t>
  </si>
  <si>
    <t>05-4326-110</t>
  </si>
  <si>
    <t>Sew Superintendent (34%)</t>
  </si>
  <si>
    <t>05-4326-113</t>
  </si>
  <si>
    <t>Sew Chief Operator (75%)</t>
  </si>
  <si>
    <t>05-4326-114</t>
  </si>
  <si>
    <t>Sew Assistant Water Operator (25%)</t>
  </si>
  <si>
    <t>05-4326-115</t>
  </si>
  <si>
    <t>Sew Wat Operator (25%)</t>
  </si>
  <si>
    <t>05-4326-116</t>
  </si>
  <si>
    <t>Sew Operator 2 (75%)</t>
  </si>
  <si>
    <t>05-4326-117</t>
  </si>
  <si>
    <t>Sew Office Manager (34%)</t>
  </si>
  <si>
    <t>05-4326-118</t>
  </si>
  <si>
    <t>05-4326-130</t>
  </si>
  <si>
    <t>05-4326-140</t>
  </si>
  <si>
    <t>Sew Overtime</t>
  </si>
  <si>
    <t>05-4326-142</t>
  </si>
  <si>
    <t>Sew On Call Compensation</t>
  </si>
  <si>
    <t>05-4326-211</t>
  </si>
  <si>
    <t>05-4326-212</t>
  </si>
  <si>
    <t>05-4326-220</t>
  </si>
  <si>
    <t xml:space="preserve">Sew FICA </t>
  </si>
  <si>
    <t>05-4326-225</t>
  </si>
  <si>
    <t xml:space="preserve">Sew Medicare </t>
  </si>
  <si>
    <t>05-4326-230</t>
  </si>
  <si>
    <t xml:space="preserve">Sew Retirement </t>
  </si>
  <si>
    <t>05-4326-240</t>
  </si>
  <si>
    <t>Sew Training/Certification</t>
  </si>
  <si>
    <t>05-4326-250</t>
  </si>
  <si>
    <t>05-4326-260</t>
  </si>
  <si>
    <t>05-4326-292</t>
  </si>
  <si>
    <t>Sew Uniforms</t>
  </si>
  <si>
    <t>05-4326-293</t>
  </si>
  <si>
    <t>Sew Safety Boots</t>
  </si>
  <si>
    <t>05-4326-301</t>
  </si>
  <si>
    <t>05-4326-341</t>
  </si>
  <si>
    <t>Sew Telephone</t>
  </si>
  <si>
    <t>05-4326-344</t>
  </si>
  <si>
    <t>05-4326-346</t>
  </si>
  <si>
    <t>Sew Cell Phone</t>
  </si>
  <si>
    <t>05-4326-361</t>
  </si>
  <si>
    <t>Sew Paving</t>
  </si>
  <si>
    <t>05-4326-370</t>
  </si>
  <si>
    <t>Sew Sludge Disposal</t>
  </si>
  <si>
    <t>05-4326-390</t>
  </si>
  <si>
    <t>Sew Lab Services</t>
  </si>
  <si>
    <t>05-4326-391</t>
  </si>
  <si>
    <t>05-4326-410</t>
  </si>
  <si>
    <t>Sew Electricity</t>
  </si>
  <si>
    <t>05-4326-411</t>
  </si>
  <si>
    <t>05-4326-430</t>
  </si>
  <si>
    <t>Sew Maintenance/Repairs</t>
  </si>
  <si>
    <t>05-4326-480</t>
  </si>
  <si>
    <t>05-4326-481</t>
  </si>
  <si>
    <t>Sew Insurance Deductible</t>
  </si>
  <si>
    <t>05-4326-550</t>
  </si>
  <si>
    <t>Sew Advertising</t>
  </si>
  <si>
    <t>05-4326-610</t>
  </si>
  <si>
    <t>Sew Materials/Supplies</t>
  </si>
  <si>
    <t>05-4326-620</t>
  </si>
  <si>
    <t>Sew Office Supplies</t>
  </si>
  <si>
    <t>05-4326-625</t>
  </si>
  <si>
    <t>Sew Postage</t>
  </si>
  <si>
    <t>05-4326-635</t>
  </si>
  <si>
    <t>Sew Gas/Fuel</t>
  </si>
  <si>
    <t>05-4326-637</t>
  </si>
  <si>
    <t>Sew Disinfection Chemicals</t>
  </si>
  <si>
    <t>05-4326-680</t>
  </si>
  <si>
    <t>Sew Chemicals</t>
  </si>
  <si>
    <t>05-4326-810</t>
  </si>
  <si>
    <t>Sew New Equipment</t>
  </si>
  <si>
    <t>**TOTAL** SEWER OPERATIONS</t>
  </si>
  <si>
    <t>05-4711-730</t>
  </si>
  <si>
    <t>**TOTAL** SEWER DEBT SERVICE</t>
  </si>
  <si>
    <t>**TOTAL** SEWER</t>
  </si>
  <si>
    <t>07-4324-900</t>
  </si>
  <si>
    <t>**TOTAL** WATER SURPLUS TRANS</t>
  </si>
  <si>
    <t>**TOTAL** WATER CAPITAL PROJECTS</t>
  </si>
  <si>
    <t>07-4331-110</t>
  </si>
  <si>
    <t>Wat Superintendent (66%)</t>
  </si>
  <si>
    <t>07-4331-111</t>
  </si>
  <si>
    <t>Wat Sew Chief Operator (25%)</t>
  </si>
  <si>
    <t>07-4331-114</t>
  </si>
  <si>
    <t>07-4331-115</t>
  </si>
  <si>
    <t>07-4331-116</t>
  </si>
  <si>
    <t>Wat Sew Operator II (25%)</t>
  </si>
  <si>
    <t>07-4331-117</t>
  </si>
  <si>
    <t>Wat Office Manager (66%)</t>
  </si>
  <si>
    <t>07-4331-118</t>
  </si>
  <si>
    <t>07-4331-130</t>
  </si>
  <si>
    <t>07-4331-140</t>
  </si>
  <si>
    <t>Wat Overtime</t>
  </si>
  <si>
    <t>07-4331-142</t>
  </si>
  <si>
    <t>Wat On Call Compensation</t>
  </si>
  <si>
    <t>07-4331-192</t>
  </si>
  <si>
    <t>Wat Merit Raises</t>
  </si>
  <si>
    <t>07-4331-211</t>
  </si>
  <si>
    <t>07-4331-212</t>
  </si>
  <si>
    <t>07-4331-220</t>
  </si>
  <si>
    <t xml:space="preserve">Wat FICA </t>
  </si>
  <si>
    <t>07-4331-225</t>
  </si>
  <si>
    <t xml:space="preserve">Wat Medicare </t>
  </si>
  <si>
    <t>07-4331-230</t>
  </si>
  <si>
    <t xml:space="preserve">Wat Retirement </t>
  </si>
  <si>
    <t>07-4331-240</t>
  </si>
  <si>
    <t>Wat Training/Certification</t>
  </si>
  <si>
    <t>07-4331-250</t>
  </si>
  <si>
    <t>07-4331-260</t>
  </si>
  <si>
    <t>07-4331-292</t>
  </si>
  <si>
    <t>Wat Uniforms</t>
  </si>
  <si>
    <t>07-4331-293</t>
  </si>
  <si>
    <t>Wat Safety Boots</t>
  </si>
  <si>
    <t>07-4331-301</t>
  </si>
  <si>
    <t>07-4331-310</t>
  </si>
  <si>
    <t xml:space="preserve">Wat Engineering </t>
  </si>
  <si>
    <t>07-4331-320</t>
  </si>
  <si>
    <t>Wat Legal</t>
  </si>
  <si>
    <t>07-4331-341</t>
  </si>
  <si>
    <t>Wat Telephone</t>
  </si>
  <si>
    <t>07-4331-344</t>
  </si>
  <si>
    <t>07-4331-346</t>
  </si>
  <si>
    <t>Wat Cell Phone</t>
  </si>
  <si>
    <t>07-4331-361</t>
  </si>
  <si>
    <t>Wat Paving</t>
  </si>
  <si>
    <t>07-4331-390</t>
  </si>
  <si>
    <t>Wat Lab Services</t>
  </si>
  <si>
    <t>07-4331-391</t>
  </si>
  <si>
    <t>07-4331-395</t>
  </si>
  <si>
    <t>Wat Control Valve Service</t>
  </si>
  <si>
    <t>07-4331-410</t>
  </si>
  <si>
    <t>Wat Electricity</t>
  </si>
  <si>
    <t>07-4331-411</t>
  </si>
  <si>
    <t>07-4331-430</t>
  </si>
  <si>
    <t>Wat Maintenance/Repairs</t>
  </si>
  <si>
    <t>07-4331-480</t>
  </si>
  <si>
    <t>07-4331-481</t>
  </si>
  <si>
    <t>Wat Insurance Deductible</t>
  </si>
  <si>
    <t>07-4331-550</t>
  </si>
  <si>
    <t>Wat Advertising/Printing</t>
  </si>
  <si>
    <t>07-4331-610</t>
  </si>
  <si>
    <t>Wat Materials/Supplies</t>
  </si>
  <si>
    <t>07-4331-620</t>
  </si>
  <si>
    <t>Wat Office Supplies</t>
  </si>
  <si>
    <t>07-4331-625</t>
  </si>
  <si>
    <t>Wat Postage</t>
  </si>
  <si>
    <t>07-4331-635</t>
  </si>
  <si>
    <t>Wat Gas/Fuel</t>
  </si>
  <si>
    <t>07-4331-652</t>
  </si>
  <si>
    <t>Wat Hydrant Maintenance</t>
  </si>
  <si>
    <t>07-4331-680</t>
  </si>
  <si>
    <t>Wat Chemicals</t>
  </si>
  <si>
    <t>07-4331-810</t>
  </si>
  <si>
    <t>Wat New Equipment</t>
  </si>
  <si>
    <t>**TOTAL** WATER OPERATIONS</t>
  </si>
  <si>
    <t>**TOTAL** WATER DEBT SERVICE</t>
  </si>
  <si>
    <t xml:space="preserve">**TOTAL** WATER </t>
  </si>
  <si>
    <t>**TOTAL WATER &amp; SEWER ENTERPRISE FUNDS**</t>
  </si>
  <si>
    <t>Wat Assistant Water Operator (75%)</t>
  </si>
  <si>
    <t>PA Employee Testing &amp; Screening</t>
  </si>
  <si>
    <t>01-4155-210</t>
  </si>
  <si>
    <t>01-4915-400</t>
  </si>
  <si>
    <t>DB Wat System Bond</t>
  </si>
  <si>
    <t xml:space="preserve"> **TOTAL** ECONOMIC DEVELOPMENT</t>
  </si>
  <si>
    <t>01-4194-342</t>
  </si>
  <si>
    <t>GGB Gas</t>
  </si>
  <si>
    <t>GGB Mileage</t>
  </si>
  <si>
    <t>PD Gas</t>
  </si>
  <si>
    <t>HD Gas/Diesel</t>
  </si>
  <si>
    <t>01-4651-550</t>
  </si>
  <si>
    <t>HD New Equipment</t>
  </si>
  <si>
    <t>**TOTAL**  OUTSIDE AGENCIES</t>
  </si>
  <si>
    <t>01-4210-126</t>
  </si>
  <si>
    <t>DB Dewatering Equipment</t>
  </si>
  <si>
    <t>INT Dewatering Equipment</t>
  </si>
  <si>
    <t>01-4155-230</t>
  </si>
  <si>
    <t>01-4312-395</t>
  </si>
  <si>
    <t>01-4312-398</t>
  </si>
  <si>
    <t>HP Danforth Brook Road Culvert</t>
  </si>
  <si>
    <t>01-4311-679</t>
  </si>
  <si>
    <t>HD 2017 UTV</t>
  </si>
  <si>
    <t>01-4311-674</t>
  </si>
  <si>
    <t>Lib Miscellaneous</t>
  </si>
  <si>
    <t>01-4415-350</t>
  </si>
  <si>
    <t>**TOTAL** HEALTH AGENCIES</t>
  </si>
  <si>
    <t xml:space="preserve">Tax Map Update Fee </t>
  </si>
  <si>
    <t xml:space="preserve">EX Meetings/Memberships/Training </t>
  </si>
  <si>
    <t>RA Pasquaney Garden Club</t>
  </si>
  <si>
    <t>01-4311-121</t>
  </si>
  <si>
    <t>05-4326-192</t>
  </si>
  <si>
    <t>Sew Merit Raises</t>
  </si>
  <si>
    <t>01-4550-812</t>
  </si>
  <si>
    <t>Lib New Equipment</t>
  </si>
  <si>
    <t>01-4194-341</t>
  </si>
  <si>
    <t>01-4194-343</t>
  </si>
  <si>
    <t>01-4194-413</t>
  </si>
  <si>
    <t>GGB Town Car</t>
  </si>
  <si>
    <t>RA Lakes Region Planning Commission Annual Dues</t>
  </si>
  <si>
    <t>EDC Projects</t>
  </si>
  <si>
    <t>07-4331-340</t>
  </si>
  <si>
    <t>Wat Telemetering</t>
  </si>
  <si>
    <t>Wat Misc. Contracted Services (Software)</t>
  </si>
  <si>
    <t>Sew Contracted Service (Software)</t>
  </si>
  <si>
    <t>PD Lieutenant/Prosecutor</t>
  </si>
  <si>
    <t>PD Detective</t>
  </si>
  <si>
    <t>05-4711-733</t>
  </si>
  <si>
    <t>FD Car-1</t>
  </si>
  <si>
    <t>Sew Treasurer</t>
  </si>
  <si>
    <t>Wat Audit</t>
  </si>
  <si>
    <t>Sew Audit</t>
  </si>
  <si>
    <t>Sew Life Insurance</t>
  </si>
  <si>
    <t>Sew Disability Insurance</t>
  </si>
  <si>
    <t>Sew Unemployment Compensation</t>
  </si>
  <si>
    <t>Sew Workers' Compensation</t>
  </si>
  <si>
    <t>Sew Property/Liability Insurance</t>
  </si>
  <si>
    <t>Wat Treasurer</t>
  </si>
  <si>
    <t>Wat Disability Insurance</t>
  </si>
  <si>
    <t>Wat Life Insurance</t>
  </si>
  <si>
    <t>Wat Unemployment Compensation</t>
  </si>
  <si>
    <t>Wat Workers' Compensation</t>
  </si>
  <si>
    <t>Wat Property/Liability Insurance</t>
  </si>
  <si>
    <t>07-4711-730</t>
  </si>
  <si>
    <t>07-4711-980</t>
  </si>
  <si>
    <t>01-4909-890</t>
  </si>
  <si>
    <t>01-4411-130</t>
  </si>
  <si>
    <t>LU Planner</t>
  </si>
  <si>
    <t>LU FICA</t>
  </si>
  <si>
    <t>LU Medicare</t>
  </si>
  <si>
    <t>LU Meetings/Memberships</t>
  </si>
  <si>
    <t>LU Supplies</t>
  </si>
  <si>
    <t>LU Postage</t>
  </si>
  <si>
    <t>PD Crossing Guards</t>
  </si>
  <si>
    <t>PA Health Insurance (All Departments-except Water &amp; Sewer)</t>
  </si>
  <si>
    <t xml:space="preserve">GGB Telephone &amp; Internet Service </t>
  </si>
  <si>
    <t xml:space="preserve">GGB Copier </t>
  </si>
  <si>
    <t xml:space="preserve">GGB Chemical Toilets </t>
  </si>
  <si>
    <t>01-4191-730</t>
  </si>
  <si>
    <t>PB Master Plan</t>
  </si>
  <si>
    <t>01-4311-620</t>
  </si>
  <si>
    <t>HD Office Supplies</t>
  </si>
  <si>
    <t>01-4652-569</t>
  </si>
  <si>
    <t>01-4652-570</t>
  </si>
  <si>
    <t>Transport Central</t>
  </si>
  <si>
    <t>01-4191-310</t>
  </si>
  <si>
    <t>PB Professional Services</t>
  </si>
  <si>
    <t>01-4194-345</t>
  </si>
  <si>
    <t>01-4230-810</t>
  </si>
  <si>
    <t>FO New Equipment</t>
  </si>
  <si>
    <t>01-4230-812</t>
  </si>
  <si>
    <t>FO Hose</t>
  </si>
  <si>
    <t>01-4312-360</t>
  </si>
  <si>
    <t>HP Drainage Projects</t>
  </si>
  <si>
    <t>01-4312-393</t>
  </si>
  <si>
    <t>HP Chip Seal</t>
  </si>
  <si>
    <t>TC Advertising</t>
  </si>
  <si>
    <t>HDC Supplies</t>
  </si>
  <si>
    <t>Con Meetings/Memberships/Education</t>
  </si>
  <si>
    <t>DB Sidewalk Holder Lease</t>
  </si>
  <si>
    <t xml:space="preserve">HD Equipment Rental </t>
  </si>
  <si>
    <t xml:space="preserve">HD 2015 Freightliner </t>
  </si>
  <si>
    <t>HD 1986 450E Grader (F1123)</t>
  </si>
  <si>
    <t>HD 2018 Holder Tractor</t>
  </si>
  <si>
    <t>HD 2017 F-550 Truck, Victor</t>
  </si>
  <si>
    <t>FD Rescue Boats</t>
  </si>
  <si>
    <t>HD Printing/Signs</t>
  </si>
  <si>
    <t>HD 2015 F550</t>
  </si>
  <si>
    <t>HD Front Sweepers (Loader &amp; Tractor)/Sweeper Attachments</t>
  </si>
  <si>
    <t xml:space="preserve">HD 2009 F550 </t>
  </si>
  <si>
    <t xml:space="preserve">HD 2005 Kubota Tractor </t>
  </si>
  <si>
    <t>05-4324-900</t>
  </si>
  <si>
    <t>**TOTAL** GENERAL FUND OPERATIONS &amp; DEBT SERVICE</t>
  </si>
  <si>
    <t>**TOTAL** SEW SURPLUS TRANS</t>
  </si>
  <si>
    <t>01-4411-230</t>
  </si>
  <si>
    <t>LU Retirement</t>
  </si>
  <si>
    <t xml:space="preserve">Wat Internet </t>
  </si>
  <si>
    <t>01-4711-736</t>
  </si>
  <si>
    <t>DB Town Office Building</t>
  </si>
  <si>
    <t>INT Town Office Building</t>
  </si>
  <si>
    <t>01-4220-112</t>
  </si>
  <si>
    <t>01-4915-500</t>
  </si>
  <si>
    <t>01-4915-700</t>
  </si>
  <si>
    <t>HD 2014 Backhoe</t>
  </si>
  <si>
    <t>LU Disability Insurance</t>
  </si>
  <si>
    <t>LU Life Insurance</t>
  </si>
  <si>
    <t>01-4411-211</t>
  </si>
  <si>
    <t>01-4411-212</t>
  </si>
  <si>
    <t>01-4152-120</t>
  </si>
  <si>
    <t>01-4311-349</t>
  </si>
  <si>
    <t>HD Contracting Landscaping</t>
  </si>
  <si>
    <t>01-4324-363</t>
  </si>
  <si>
    <t>SW Tires</t>
  </si>
  <si>
    <t>01-4210-410</t>
  </si>
  <si>
    <t>PD Electricity</t>
  </si>
  <si>
    <t>01-4210-411</t>
  </si>
  <si>
    <t>01-4210-640</t>
  </si>
  <si>
    <t>01-4311-640</t>
  </si>
  <si>
    <t>HD Custodial Service</t>
  </si>
  <si>
    <t>PD Custodial Service</t>
  </si>
  <si>
    <t>Lakes Region Mental Health Center</t>
  </si>
  <si>
    <t>07-4332-915</t>
  </si>
  <si>
    <t>HD 2019 Freightliner (0031)</t>
  </si>
  <si>
    <t>01-4324-371</t>
  </si>
  <si>
    <t>SW Clean Glass</t>
  </si>
  <si>
    <t>SW Electronics</t>
  </si>
  <si>
    <t>01-4312-396</t>
  </si>
  <si>
    <t>HP Millstream Bike Trail</t>
  </si>
  <si>
    <t>01-4411-191</t>
  </si>
  <si>
    <t>01-4411-820</t>
  </si>
  <si>
    <t>LU HO Fees/Clean up costs</t>
  </si>
  <si>
    <t>01-4210-811</t>
  </si>
  <si>
    <t>01-4210-812</t>
  </si>
  <si>
    <t>PD Body Worn Cameras</t>
  </si>
  <si>
    <t>PD Tasers</t>
  </si>
  <si>
    <t>GGB Town Signage</t>
  </si>
  <si>
    <t>01-4210-431</t>
  </si>
  <si>
    <t>01-4311-678</t>
  </si>
  <si>
    <t>HD Bucket Truck</t>
  </si>
  <si>
    <t>01-4220-670</t>
  </si>
  <si>
    <t>FD Bucket Truck</t>
  </si>
  <si>
    <t>GGB Joint Loss Management Committee</t>
  </si>
  <si>
    <t>RA NH Municipal Association Annual Dues</t>
  </si>
  <si>
    <t>RA Newfound Lake Region Association</t>
  </si>
  <si>
    <t>HD P/T Administrative Assistant</t>
  </si>
  <si>
    <t>REC Tapply Thompson Community Center (TTCC)</t>
  </si>
  <si>
    <t>Sew Town Admin Fee/Health Insurance (To General Fund)</t>
  </si>
  <si>
    <t>Wat Sew Operator (75%)</t>
  </si>
  <si>
    <t>Wat Town Admin Fee/Health Insurance (To General Fund)</t>
  </si>
  <si>
    <t xml:space="preserve">Sew Internet </t>
  </si>
  <si>
    <t>TC Supervisors of the Checklist</t>
  </si>
  <si>
    <t>PB Meetings/Memberships</t>
  </si>
  <si>
    <t>Surplus Transfer to Cap Reserve</t>
  </si>
  <si>
    <t>01-4194-550</t>
  </si>
  <si>
    <t>01-4194-810</t>
  </si>
  <si>
    <t>GGB New Equipment</t>
  </si>
  <si>
    <t>HDC Meetings/Memberships/Training</t>
  </si>
  <si>
    <t>01-4324-370</t>
  </si>
  <si>
    <t>SW Propane Tanks</t>
  </si>
  <si>
    <t>01-4324-361</t>
  </si>
  <si>
    <t>SW Metals</t>
  </si>
  <si>
    <t>01-4324-372</t>
  </si>
  <si>
    <t>SW Fire Extinguisher</t>
  </si>
  <si>
    <t>01-4652-572</t>
  </si>
  <si>
    <t>PAT Community Events</t>
  </si>
  <si>
    <t>01-4909-889</t>
  </si>
  <si>
    <t xml:space="preserve">HD 2020 Loader </t>
  </si>
  <si>
    <t>INT Wat System Bond</t>
  </si>
  <si>
    <t>01-4411-121</t>
  </si>
  <si>
    <t>EM Grant</t>
  </si>
  <si>
    <t>01-4290-300</t>
  </si>
  <si>
    <t>01-4312-397</t>
  </si>
  <si>
    <t>HP Windridge</t>
  </si>
  <si>
    <t>01-4155-240</t>
  </si>
  <si>
    <t>PA Tuition Reimbursement</t>
  </si>
  <si>
    <t>Tri County CAP-Energy Services &amp; Program Homeless Intervention</t>
  </si>
  <si>
    <t>EX Select Board (5)</t>
  </si>
  <si>
    <t>EX Disability (TA/EA)</t>
  </si>
  <si>
    <t>EX Life Insurance (TA/EA)</t>
  </si>
  <si>
    <t>EX FICA (TA/EA) (BCS/SBRS/Mod/SB)</t>
  </si>
  <si>
    <t>EX Medicare (TA/EA) (BCS/SBRS/Mod/SB)</t>
  </si>
  <si>
    <t>EX Retirement (TA/EA)</t>
  </si>
  <si>
    <t>EX Advertising</t>
  </si>
  <si>
    <t>GGB Technology &amp; Computer Management</t>
  </si>
  <si>
    <t xml:space="preserve">GGB Printing </t>
  </si>
  <si>
    <t>Tri County CAP-Homeless Intervention-(see 4652-572 below)</t>
  </si>
  <si>
    <t>Wel Expenses</t>
  </si>
  <si>
    <t>01-4721-730</t>
  </si>
  <si>
    <t>01-4721-731</t>
  </si>
  <si>
    <t>01-4721-735</t>
  </si>
  <si>
    <t>01-4721-736</t>
  </si>
  <si>
    <t>01-4721-993</t>
  </si>
  <si>
    <t>01-4721-996</t>
  </si>
  <si>
    <t>05-4721-730</t>
  </si>
  <si>
    <t>05-4721-733</t>
  </si>
  <si>
    <t>07-4721-730</t>
  </si>
  <si>
    <t>07-4721-981</t>
  </si>
  <si>
    <t>Actual as of 12/31/2019</t>
  </si>
  <si>
    <t>Actual as of 12/31/2020</t>
  </si>
  <si>
    <t>01-4339-413</t>
  </si>
  <si>
    <t xml:space="preserve">LU Land Use/Deputy Health Officer </t>
  </si>
  <si>
    <t>PROP Shared Administrative Assistant</t>
  </si>
  <si>
    <t>PROP Assessing/Land Use Manager</t>
  </si>
  <si>
    <t>LU Land Use Associate</t>
  </si>
  <si>
    <t xml:space="preserve">PA FICA </t>
  </si>
  <si>
    <t xml:space="preserve">PA Medicare </t>
  </si>
  <si>
    <t xml:space="preserve">PA NH Retirement </t>
  </si>
  <si>
    <t>HP Other Projects</t>
  </si>
  <si>
    <t>GGB Town Websites</t>
  </si>
  <si>
    <t>PD Town Events</t>
  </si>
  <si>
    <t>**TOTAL** TAX/TOWN CLERK</t>
  </si>
  <si>
    <t>**TOTAL** FINANCIAL ADMINSTRATION</t>
  </si>
  <si>
    <t xml:space="preserve">FA Disability </t>
  </si>
  <si>
    <t xml:space="preserve">FA Life Insurance </t>
  </si>
  <si>
    <t xml:space="preserve">FA FICA </t>
  </si>
  <si>
    <t>FA Medicare</t>
  </si>
  <si>
    <t xml:space="preserve">FA Retirement </t>
  </si>
  <si>
    <t>TC Deputy Town Clerk/Tax Collector</t>
  </si>
  <si>
    <t>TC Town Clerk/Tax Collector</t>
  </si>
  <si>
    <t>01-4711-732</t>
  </si>
  <si>
    <t>01-4220-893</t>
  </si>
  <si>
    <t>FD Fire Details</t>
  </si>
  <si>
    <t>Lib Collection Materials</t>
  </si>
  <si>
    <t>01-4311-114</t>
  </si>
  <si>
    <t>Con Medicare (Moved to 4411-225)</t>
  </si>
  <si>
    <t>Con FICA  (Moved to 4411-220)</t>
  </si>
  <si>
    <t>Con Secretary (Moved to 01-4411-191)</t>
  </si>
  <si>
    <t>DB Dump Body &amp; Plow Equipment-5 year lease</t>
  </si>
  <si>
    <t>PD Court/Prosecution Services</t>
  </si>
  <si>
    <t>01-4441-230</t>
  </si>
  <si>
    <t>Wel Retirement</t>
  </si>
  <si>
    <t>01-4441-211</t>
  </si>
  <si>
    <t>01-4441-212</t>
  </si>
  <si>
    <t>Wel Disability Insurance</t>
  </si>
  <si>
    <t>Wel Life Insurance</t>
  </si>
  <si>
    <t xml:space="preserve">FA Meetings/Memberships </t>
  </si>
  <si>
    <t xml:space="preserve">HD 2021 International-CV515 </t>
  </si>
  <si>
    <t xml:space="preserve">HD 2020 F550 </t>
  </si>
  <si>
    <t xml:space="preserve">HD 2008 Vacuum Truck </t>
  </si>
  <si>
    <t>01-4522-225</t>
  </si>
  <si>
    <t>01-4522-220</t>
  </si>
  <si>
    <t>01-4522-120</t>
  </si>
  <si>
    <t>KP Seasonal Employee-20 weeks</t>
  </si>
  <si>
    <t>KP FICA</t>
  </si>
  <si>
    <t>KP Medicare</t>
  </si>
  <si>
    <t>TC Election Equipment/Supplies/Printing/Ballots (3 Elections)</t>
  </si>
  <si>
    <t>01-4140-390</t>
  </si>
  <si>
    <t>01-4140-391</t>
  </si>
  <si>
    <t>01-4140-680</t>
  </si>
  <si>
    <t>05-4326-111</t>
  </si>
  <si>
    <t>05-4326-112</t>
  </si>
  <si>
    <t>Sew-Fulltime Position</t>
  </si>
  <si>
    <t>Wat-Fulltime Position</t>
  </si>
  <si>
    <t>07-4331-112</t>
  </si>
  <si>
    <t>07-4332-906</t>
  </si>
  <si>
    <t>05-4325-906</t>
  </si>
  <si>
    <t>05-4325-907</t>
  </si>
  <si>
    <t>05-4325-901</t>
  </si>
  <si>
    <t>07-4332-907</t>
  </si>
  <si>
    <t>07-4332-908</t>
  </si>
  <si>
    <t>07-4332-909</t>
  </si>
  <si>
    <t>Wat-Interior cleaning/Inspection of million gallon water tank</t>
  </si>
  <si>
    <t>05-4325-908</t>
  </si>
  <si>
    <t>05-4325-909</t>
  </si>
  <si>
    <t>Sew Fiber SCADA tie</t>
  </si>
  <si>
    <t>07-4332-910</t>
  </si>
  <si>
    <t>Wat Fiber SCADA tie</t>
  </si>
  <si>
    <t>07-4332-911</t>
  </si>
  <si>
    <t>Wat Epoxy Coating for floors</t>
  </si>
  <si>
    <t>05-4325-905</t>
  </si>
  <si>
    <t>Sew Cap Epoxy Coating for floors</t>
  </si>
  <si>
    <t>Wat Replacement of laptop</t>
  </si>
  <si>
    <t>Wat Redevelopment of Fowler Well</t>
  </si>
  <si>
    <t>EX Select Board/Town Administrator Expenses</t>
  </si>
  <si>
    <t>PD Cruiser Maintenance</t>
  </si>
  <si>
    <t>FD Firefighter/AEMT (48 hrs./week)</t>
  </si>
  <si>
    <t>FD Captain/Paramedic (48 hrs./week)</t>
  </si>
  <si>
    <t>FD Captain/AEMT (48 hrs./week)</t>
  </si>
  <si>
    <t>Sew WWTF IDEXX E.coli sealer replacement</t>
  </si>
  <si>
    <t>01-4130-312</t>
  </si>
  <si>
    <t>01-4220-119</t>
  </si>
  <si>
    <t>BUDGET Percentage increase/decrease</t>
  </si>
  <si>
    <t>01-4311-672</t>
  </si>
  <si>
    <t>HD 2009 Freightliner</t>
  </si>
  <si>
    <t>01-4721-732</t>
  </si>
  <si>
    <t>INT Dump Body &amp; Plow Equipment-5 Year lease</t>
  </si>
  <si>
    <t>Actual as of 12/31/2021</t>
  </si>
  <si>
    <t>01-4903-700</t>
  </si>
  <si>
    <t>CE-Public Safety Building</t>
  </si>
  <si>
    <t>07-4331-113</t>
  </si>
  <si>
    <t>2022 Adopted Budget</t>
  </si>
  <si>
    <t xml:space="preserve">2023 Department </t>
  </si>
  <si>
    <t>2023 BOS</t>
  </si>
  <si>
    <t>2023 Budget Committee Budget</t>
  </si>
  <si>
    <t>01-4711-733</t>
  </si>
  <si>
    <t>01-4721-733</t>
  </si>
  <si>
    <t>DB Public Safety Building</t>
  </si>
  <si>
    <t>INT Public Safety Building</t>
  </si>
  <si>
    <t xml:space="preserve">EX Moderator </t>
  </si>
  <si>
    <t>01-4140-120</t>
  </si>
  <si>
    <t xml:space="preserve">Cap Reserve Fund - Accrued Wages-Warrant Article </t>
  </si>
  <si>
    <t xml:space="preserve">Recreation Trust Fund-Warrant Article </t>
  </si>
  <si>
    <t xml:space="preserve">Cap Reserve Fund - Assessment Reval-Warrant Article </t>
  </si>
  <si>
    <t xml:space="preserve">Cap Reserve Fund - PD Vehicles-Warrant Article </t>
  </si>
  <si>
    <t xml:space="preserve">Cap Reserve Fund - Highway Equipment-Warrant Article </t>
  </si>
  <si>
    <t xml:space="preserve">Cap Reserve Fund - Fire Equipment-Warrant Article </t>
  </si>
  <si>
    <t xml:space="preserve">Cap Reserve Fund - Town Building Maintenance Fund-W/A </t>
  </si>
  <si>
    <t xml:space="preserve">Contingency Fund-Warrant Article </t>
  </si>
  <si>
    <t>Pemi Baker Hospice &amp; Home Health</t>
  </si>
  <si>
    <t>Sew-Parttime Position-Vacant</t>
  </si>
  <si>
    <t>Wat-Parttime Position-Vacant</t>
  </si>
  <si>
    <t>Wat Cap Outlay (New Roof on Lab and Office)</t>
  </si>
  <si>
    <t>EX Executive/Finance Assistant</t>
  </si>
  <si>
    <t>TC Disability (TC,DTC)</t>
  </si>
  <si>
    <t>TC Life Insurance (TC,DTC)</t>
  </si>
  <si>
    <t>TC FICA (TC, DTC, SUP,BAL)</t>
  </si>
  <si>
    <t>TC Medicare (TC, DTC, SUP, BAL)</t>
  </si>
  <si>
    <t>TC Retirement (TC, DTC)</t>
  </si>
  <si>
    <t>TC Recording Fees</t>
  </si>
  <si>
    <t>TC Tax Sale/Lien Expenses</t>
  </si>
  <si>
    <t>TC Meetings/Memberships</t>
  </si>
  <si>
    <t>TC Billing Expense</t>
  </si>
  <si>
    <t>TC New Equipment</t>
  </si>
  <si>
    <t>FD Deputy/AEMT (48 hrs./week)</t>
  </si>
  <si>
    <t>LU Land Use Administrator</t>
  </si>
  <si>
    <t>PA COLA/Step Increases(All Departments-except Water &amp; Sewer and Library)</t>
  </si>
  <si>
    <t>01-4194-340</t>
  </si>
  <si>
    <t>GGB Engineering/Surveying</t>
  </si>
  <si>
    <t>BE Beach Attendants (7)</t>
  </si>
  <si>
    <t>PD Administrator Assistant</t>
  </si>
  <si>
    <t>PD Sergeant</t>
  </si>
  <si>
    <t>01-4324-110</t>
  </si>
  <si>
    <t>01-4415-360</t>
  </si>
  <si>
    <t>SEWER OPERATIONS</t>
  </si>
  <si>
    <t>WATER OPERATIONS</t>
  </si>
  <si>
    <t>WARRANT ARTICLES</t>
  </si>
  <si>
    <t>**TOTAL**  BUDGET TOTAL-ALL FUNDS AND WARRANT ARTICLES</t>
  </si>
  <si>
    <t>KP Master Planning</t>
  </si>
  <si>
    <t>Sew  Cap Repairs to So. Main St bridge Crossing</t>
  </si>
  <si>
    <t>Wat Cap-Paving WW/TF</t>
  </si>
  <si>
    <t>Sew Cap Paving WWTF</t>
  </si>
  <si>
    <t>Sew Cap  - Roof Repairs</t>
  </si>
  <si>
    <t>PD Building Maintenance</t>
  </si>
  <si>
    <t xml:space="preserve">GGB Heating </t>
  </si>
  <si>
    <t>PD Heating</t>
  </si>
  <si>
    <t xml:space="preserve">FD Heating </t>
  </si>
  <si>
    <t xml:space="preserve">Lib Heating </t>
  </si>
  <si>
    <t xml:space="preserve">Sew Heating </t>
  </si>
  <si>
    <t xml:space="preserve">Wat Heating </t>
  </si>
  <si>
    <t>EX Projects</t>
  </si>
  <si>
    <t>TC Election Equipment Maintenance</t>
  </si>
  <si>
    <t>HD P/T Equipment Operator(s)</t>
  </si>
  <si>
    <t>HD Grounds Maintenance/Operator</t>
  </si>
  <si>
    <t>SW Transfer Station Lead Attendant</t>
  </si>
  <si>
    <t xml:space="preserve">SW Transfer Station Attendants </t>
  </si>
  <si>
    <t>Wel Director</t>
  </si>
  <si>
    <t>Lakes Region Visiting Nurses Association (formerly NANA)</t>
  </si>
  <si>
    <t>01-4324-667</t>
  </si>
  <si>
    <t>SW Vehicle Maintenance</t>
  </si>
  <si>
    <t>Actual as of 12/31/2022</t>
  </si>
  <si>
    <t>01-4220-815</t>
  </si>
  <si>
    <t>FD Grants</t>
  </si>
  <si>
    <t>EX Minute Taker/Admin. Assistant</t>
  </si>
  <si>
    <t>TC Account Clerk (PT 20 hrs/wk)</t>
  </si>
  <si>
    <t>FD Firefighter/Paramedic (48 hrs./week)</t>
  </si>
  <si>
    <t>HD Superintendent/Transfer Station Superintendent</t>
  </si>
  <si>
    <t xml:space="preserve">TOTAL GENERAL MUNICIPAL OPERATIONS </t>
  </si>
  <si>
    <t>01-4915-250</t>
  </si>
  <si>
    <t xml:space="preserve">Cap Reserve Fund - Highway -Bridge Fund-Warrant Article </t>
  </si>
  <si>
    <t>01-4909-500</t>
  </si>
  <si>
    <t>Prior Capital Projects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</si>
</sst>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3" fontId="8" fillId="0" borderId="1" xfId="6" applyNumberFormat="1" applyFont="1" applyFill="1" applyBorder="1" applyAlignment="1" applyProtection="1">
      <alignment horizontal="center"/>
      <protection locked="0"/>
    </xf>
    <xf numFmtId="0" fontId="8" fillId="0" borderId="1" xfId="3" applyFont="1" applyFill="1" applyBorder="1"/>
    <xf numFmtId="49" fontId="8" fillId="0" borderId="1" xfId="5" applyNumberFormat="1" applyFont="1" applyFill="1" applyBorder="1"/>
    <xf numFmtId="0" fontId="8" fillId="0" borderId="1" xfId="5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center" vertical="center" wrapText="1"/>
    </xf>
    <xf numFmtId="9" fontId="6" fillId="0" borderId="1" xfId="1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7" fillId="0" borderId="1" xfId="0" applyNumberFormat="1" applyFont="1" applyBorder="1"/>
    <xf numFmtId="0" fontId="7" fillId="0" borderId="1" xfId="0" applyFont="1" applyBorder="1"/>
    <xf numFmtId="3" fontId="7" fillId="0" borderId="1" xfId="1" applyNumberFormat="1" applyFont="1" applyFill="1" applyBorder="1" applyAlignment="1" applyProtection="1">
      <alignment horizontal="center"/>
      <protection locked="0"/>
    </xf>
    <xf numFmtId="9" fontId="7" fillId="0" borderId="1" xfId="12" applyFont="1" applyFill="1" applyBorder="1" applyAlignment="1" applyProtection="1">
      <alignment horizontal="center"/>
      <protection locked="0"/>
    </xf>
    <xf numFmtId="0" fontId="8" fillId="0" borderId="0" xfId="0" applyFont="1"/>
    <xf numFmtId="3" fontId="7" fillId="0" borderId="1" xfId="1" applyNumberFormat="1" applyFont="1" applyFill="1" applyBorder="1" applyAlignment="1">
      <alignment horizontal="center"/>
    </xf>
    <xf numFmtId="41" fontId="6" fillId="0" borderId="1" xfId="1" applyNumberFormat="1" applyFont="1" applyFill="1" applyBorder="1"/>
    <xf numFmtId="3" fontId="6" fillId="0" borderId="1" xfId="1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2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 wrapText="1"/>
    </xf>
    <xf numFmtId="0" fontId="6" fillId="0" borderId="3" xfId="0" applyFont="1" applyBorder="1"/>
    <xf numFmtId="41" fontId="6" fillId="0" borderId="3" xfId="1" applyNumberFormat="1" applyFont="1" applyFill="1" applyBorder="1"/>
    <xf numFmtId="3" fontId="6" fillId="0" borderId="3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2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>
      <alignment horizontal="center" wrapText="1"/>
    </xf>
    <xf numFmtId="1" fontId="6" fillId="0" borderId="1" xfId="0" applyNumberFormat="1" applyFont="1" applyBorder="1"/>
    <xf numFmtId="0" fontId="7" fillId="0" borderId="1" xfId="0" applyFont="1" applyBorder="1" applyAlignment="1">
      <alignment horizontal="left"/>
    </xf>
    <xf numFmtId="3" fontId="7" fillId="0" borderId="1" xfId="1" applyNumberFormat="1" applyFont="1" applyFill="1" applyBorder="1" applyAlignment="1" applyProtection="1">
      <alignment horizontal="center" wrapText="1"/>
      <protection locked="0"/>
    </xf>
    <xf numFmtId="3" fontId="6" fillId="0" borderId="1" xfId="1" applyNumberFormat="1" applyFont="1" applyFill="1" applyBorder="1" applyAlignment="1" applyProtection="1">
      <alignment horizontal="center"/>
      <protection locked="0"/>
    </xf>
    <xf numFmtId="42" fontId="6" fillId="0" borderId="1" xfId="2" applyNumberFormat="1" applyFont="1" applyFill="1" applyBorder="1"/>
    <xf numFmtId="42" fontId="6" fillId="0" borderId="1" xfId="0" applyNumberFormat="1" applyFont="1" applyBorder="1" applyAlignment="1">
      <alignment horizontal="left"/>
    </xf>
    <xf numFmtId="17" fontId="7" fillId="0" borderId="1" xfId="0" quotePrefix="1" applyNumberFormat="1" applyFont="1" applyBorder="1"/>
    <xf numFmtId="17" fontId="7" fillId="0" borderId="1" xfId="0" applyNumberFormat="1" applyFont="1" applyBorder="1"/>
    <xf numFmtId="0" fontId="7" fillId="0" borderId="4" xfId="0" applyFont="1" applyBorder="1"/>
    <xf numFmtId="3" fontId="7" fillId="0" borderId="4" xfId="1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/>
    </xf>
    <xf numFmtId="0" fontId="6" fillId="0" borderId="5" xfId="0" applyFont="1" applyBorder="1"/>
    <xf numFmtId="42" fontId="6" fillId="0" borderId="5" xfId="2" applyNumberFormat="1" applyFont="1" applyFill="1" applyBorder="1"/>
    <xf numFmtId="3" fontId="6" fillId="0" borderId="5" xfId="1" applyNumberFormat="1" applyFont="1" applyFill="1" applyBorder="1" applyAlignment="1">
      <alignment horizontal="center"/>
    </xf>
    <xf numFmtId="0" fontId="8" fillId="0" borderId="1" xfId="0" applyFont="1" applyBorder="1"/>
    <xf numFmtId="3" fontId="8" fillId="0" borderId="1" xfId="1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>
      <alignment horizontal="center"/>
    </xf>
    <xf numFmtId="3" fontId="8" fillId="0" borderId="0" xfId="1" applyNumberFormat="1" applyFont="1" applyFill="1"/>
    <xf numFmtId="3" fontId="8" fillId="0" borderId="0" xfId="1" applyNumberFormat="1" applyFont="1" applyFill="1" applyAlignment="1">
      <alignment horizontal="center"/>
    </xf>
    <xf numFmtId="9" fontId="8" fillId="0" borderId="0" xfId="12" applyFont="1" applyFill="1"/>
    <xf numFmtId="3" fontId="7" fillId="0" borderId="1" xfId="1" applyNumberFormat="1" applyFont="1" applyFill="1" applyBorder="1" applyAlignment="1" applyProtection="1">
      <alignment horizontal="left"/>
      <protection locked="0"/>
    </xf>
    <xf numFmtId="0" fontId="11" fillId="0" borderId="0" xfId="0" applyFont="1"/>
    <xf numFmtId="3" fontId="8" fillId="0" borderId="1" xfId="1" applyNumberFormat="1" applyFont="1" applyFill="1" applyBorder="1" applyAlignment="1">
      <alignment horizontal="center" vertical="top"/>
    </xf>
    <xf numFmtId="3" fontId="8" fillId="0" borderId="1" xfId="5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>
      <alignment horizontal="center" wrapText="1"/>
    </xf>
    <xf numFmtId="3" fontId="6" fillId="0" borderId="0" xfId="1" applyNumberFormat="1" applyFont="1" applyFill="1" applyBorder="1" applyAlignment="1">
      <alignment horizontal="center"/>
    </xf>
    <xf numFmtId="3" fontId="7" fillId="0" borderId="1" xfId="1" applyNumberFormat="1" applyFont="1" applyFill="1" applyBorder="1" applyAlignment="1" applyProtection="1">
      <alignment horizontal="center"/>
    </xf>
    <xf numFmtId="0" fontId="7" fillId="9" borderId="1" xfId="0" applyFont="1" applyFill="1" applyBorder="1"/>
    <xf numFmtId="3" fontId="7" fillId="9" borderId="1" xfId="1" applyNumberFormat="1" applyFont="1" applyFill="1" applyBorder="1" applyAlignment="1">
      <alignment horizontal="center"/>
    </xf>
    <xf numFmtId="49" fontId="7" fillId="9" borderId="1" xfId="0" applyNumberFormat="1" applyFont="1" applyFill="1" applyBorder="1"/>
    <xf numFmtId="3" fontId="11" fillId="0" borderId="1" xfId="7" applyNumberFormat="1" applyFont="1" applyFill="1" applyBorder="1" applyAlignment="1" applyProtection="1">
      <alignment horizontal="center"/>
      <protection locked="0"/>
    </xf>
    <xf numFmtId="3" fontId="11" fillId="0" borderId="1" xfId="1" applyNumberFormat="1" applyFont="1" applyFill="1" applyBorder="1" applyAlignment="1" applyProtection="1">
      <alignment horizontal="center"/>
      <protection locked="0"/>
    </xf>
    <xf numFmtId="3" fontId="11" fillId="0" borderId="1" xfId="9" applyNumberFormat="1" applyFont="1" applyFill="1" applyBorder="1" applyAlignment="1" applyProtection="1">
      <alignment horizontal="center"/>
      <protection locked="0"/>
    </xf>
    <xf numFmtId="3" fontId="11" fillId="0" borderId="1" xfId="8" applyNumberFormat="1" applyFont="1" applyFill="1" applyBorder="1" applyAlignment="1" applyProtection="1">
      <alignment horizontal="center"/>
      <protection locked="0"/>
    </xf>
    <xf numFmtId="3" fontId="11" fillId="0" borderId="1" xfId="3" applyNumberFormat="1" applyFont="1" applyFill="1" applyBorder="1" applyAlignment="1" applyProtection="1">
      <alignment horizontal="center"/>
      <protection locked="0"/>
    </xf>
    <xf numFmtId="3" fontId="11" fillId="0" borderId="1" xfId="6" applyNumberFormat="1" applyFont="1" applyFill="1" applyBorder="1" applyAlignment="1" applyProtection="1">
      <alignment horizontal="center"/>
      <protection locked="0"/>
    </xf>
    <xf numFmtId="3" fontId="11" fillId="0" borderId="1" xfId="5" applyNumberFormat="1" applyFont="1" applyFill="1" applyBorder="1" applyAlignment="1" applyProtection="1">
      <alignment horizontal="center"/>
      <protection locked="0"/>
    </xf>
    <xf numFmtId="3" fontId="6" fillId="0" borderId="1" xfId="1" applyNumberFormat="1" applyFont="1" applyFill="1" applyBorder="1" applyAlignment="1" applyProtection="1">
      <alignment horizontal="center" wrapText="1"/>
      <protection locked="0"/>
    </xf>
    <xf numFmtId="3" fontId="11" fillId="0" borderId="1" xfId="0" applyNumberFormat="1" applyFont="1" applyBorder="1" applyAlignment="1">
      <alignment horizontal="center"/>
    </xf>
    <xf numFmtId="3" fontId="11" fillId="0" borderId="1" xfId="3" applyNumberFormat="1" applyFont="1" applyFill="1" applyBorder="1" applyAlignment="1">
      <alignment horizontal="center"/>
    </xf>
    <xf numFmtId="3" fontId="11" fillId="0" borderId="1" xfId="4" applyNumberFormat="1" applyFont="1" applyFill="1" applyBorder="1" applyAlignment="1" applyProtection="1">
      <alignment horizontal="center"/>
      <protection locked="0"/>
    </xf>
    <xf numFmtId="49" fontId="7" fillId="0" borderId="1" xfId="0" quotePrefix="1" applyNumberFormat="1" applyFont="1" applyBorder="1"/>
    <xf numFmtId="3" fontId="7" fillId="0" borderId="4" xfId="1" applyNumberFormat="1" applyFont="1" applyFill="1" applyBorder="1" applyAlignment="1" applyProtection="1">
      <alignment horizontal="center"/>
      <protection locked="0"/>
    </xf>
    <xf numFmtId="3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0" borderId="4" xfId="1" applyNumberFormat="1" applyFont="1" applyFill="1" applyBorder="1" applyAlignment="1" applyProtection="1">
      <alignment horizontal="center" wrapText="1"/>
      <protection locked="0"/>
    </xf>
    <xf numFmtId="3" fontId="6" fillId="9" borderId="1" xfId="1" applyNumberFormat="1" applyFont="1" applyFill="1" applyBorder="1" applyAlignment="1" applyProtection="1">
      <alignment horizontal="center"/>
      <protection locked="0"/>
    </xf>
    <xf numFmtId="3" fontId="8" fillId="0" borderId="0" xfId="1" applyNumberFormat="1" applyFont="1" applyFill="1" applyAlignment="1" applyProtection="1">
      <alignment horizontal="center"/>
      <protection locked="0"/>
    </xf>
    <xf numFmtId="3" fontId="8" fillId="0" borderId="1" xfId="1" applyNumberFormat="1" applyFont="1" applyFill="1" applyBorder="1" applyAlignment="1" applyProtection="1">
      <alignment horizontal="center"/>
      <protection locked="0"/>
    </xf>
    <xf numFmtId="3" fontId="8" fillId="0" borderId="1" xfId="7" applyNumberFormat="1" applyFont="1" applyFill="1" applyBorder="1" applyAlignment="1" applyProtection="1">
      <alignment horizontal="center"/>
      <protection locked="0"/>
    </xf>
    <xf numFmtId="3" fontId="8" fillId="0" borderId="1" xfId="9" applyNumberFormat="1" applyFont="1" applyFill="1" applyBorder="1" applyAlignment="1" applyProtection="1">
      <alignment horizontal="center"/>
      <protection locked="0"/>
    </xf>
    <xf numFmtId="3" fontId="8" fillId="0" borderId="1" xfId="8" applyNumberFormat="1" applyFont="1" applyFill="1" applyBorder="1" applyAlignment="1" applyProtection="1">
      <alignment horizontal="center"/>
      <protection locked="0"/>
    </xf>
    <xf numFmtId="3" fontId="8" fillId="0" borderId="1" xfId="3" applyNumberFormat="1" applyFont="1" applyFill="1" applyBorder="1" applyAlignment="1" applyProtection="1">
      <alignment horizontal="center"/>
      <protection locked="0"/>
    </xf>
    <xf numFmtId="3" fontId="7" fillId="0" borderId="3" xfId="1" applyNumberFormat="1" applyFont="1" applyFill="1" applyBorder="1" applyAlignment="1">
      <alignment horizontal="center"/>
    </xf>
    <xf numFmtId="3" fontId="7" fillId="0" borderId="4" xfId="1" applyNumberFormat="1" applyFont="1" applyFill="1" applyBorder="1" applyAlignment="1" applyProtection="1">
      <alignment horizontal="center" wrapText="1"/>
      <protection locked="0"/>
    </xf>
    <xf numFmtId="3" fontId="8" fillId="0" borderId="1" xfId="5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Border="1" applyAlignment="1">
      <alignment horizontal="center"/>
    </xf>
    <xf numFmtId="3" fontId="8" fillId="0" borderId="1" xfId="3" applyNumberFormat="1" applyFont="1" applyFill="1" applyBorder="1" applyAlignment="1">
      <alignment horizontal="center"/>
    </xf>
    <xf numFmtId="3" fontId="8" fillId="0" borderId="1" xfId="4" applyNumberFormat="1" applyFont="1" applyFill="1" applyBorder="1" applyAlignment="1" applyProtection="1">
      <alignment horizontal="center"/>
      <protection locked="0"/>
    </xf>
    <xf numFmtId="3" fontId="7" fillId="9" borderId="1" xfId="1" applyNumberFormat="1" applyFont="1" applyFill="1" applyBorder="1" applyAlignment="1" applyProtection="1">
      <alignment horizontal="center"/>
      <protection locked="0"/>
    </xf>
    <xf numFmtId="3" fontId="7" fillId="0" borderId="5" xfId="1" applyNumberFormat="1" applyFont="1" applyFill="1" applyBorder="1" applyAlignment="1">
      <alignment horizontal="center"/>
    </xf>
    <xf numFmtId="3" fontId="6" fillId="0" borderId="4" xfId="1" applyNumberFormat="1" applyFont="1" applyFill="1" applyBorder="1" applyAlignment="1" applyProtection="1">
      <alignment horizontal="center"/>
      <protection locked="0"/>
    </xf>
    <xf numFmtId="0" fontId="6" fillId="10" borderId="1" xfId="0" applyFont="1" applyFill="1" applyBorder="1"/>
    <xf numFmtId="1" fontId="6" fillId="10" borderId="1" xfId="0" applyNumberFormat="1" applyFont="1" applyFill="1" applyBorder="1"/>
    <xf numFmtId="3" fontId="6" fillId="10" borderId="1" xfId="1" applyNumberFormat="1" applyFont="1" applyFill="1" applyBorder="1" applyAlignment="1">
      <alignment horizontal="center"/>
    </xf>
    <xf numFmtId="3" fontId="7" fillId="10" borderId="1" xfId="1" applyNumberFormat="1" applyFont="1" applyFill="1" applyBorder="1" applyAlignment="1">
      <alignment horizontal="center"/>
    </xf>
    <xf numFmtId="0" fontId="6" fillId="11" borderId="1" xfId="0" applyFont="1" applyFill="1" applyBorder="1"/>
    <xf numFmtId="3" fontId="6" fillId="11" borderId="1" xfId="1" applyNumberFormat="1" applyFont="1" applyFill="1" applyBorder="1" applyAlignment="1">
      <alignment horizontal="center"/>
    </xf>
    <xf numFmtId="3" fontId="7" fillId="11" borderId="1" xfId="1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6" fillId="12" borderId="4" xfId="0" applyFont="1" applyFill="1" applyBorder="1"/>
    <xf numFmtId="3" fontId="6" fillId="12" borderId="4" xfId="1" applyNumberFormat="1" applyFont="1" applyFill="1" applyBorder="1" applyAlignment="1">
      <alignment horizontal="center"/>
    </xf>
    <xf numFmtId="3" fontId="7" fillId="12" borderId="4" xfId="1" applyNumberFormat="1" applyFont="1" applyFill="1" applyBorder="1" applyAlignment="1">
      <alignment horizontal="center"/>
    </xf>
    <xf numFmtId="0" fontId="6" fillId="13" borderId="1" xfId="0" applyFont="1" applyFill="1" applyBorder="1"/>
    <xf numFmtId="3" fontId="6" fillId="13" borderId="1" xfId="1" applyNumberFormat="1" applyFont="1" applyFill="1" applyBorder="1" applyAlignment="1">
      <alignment horizontal="center"/>
    </xf>
    <xf numFmtId="3" fontId="7" fillId="13" borderId="1" xfId="1" applyNumberFormat="1" applyFont="1" applyFill="1" applyBorder="1" applyAlignment="1">
      <alignment horizontal="center"/>
    </xf>
    <xf numFmtId="0" fontId="6" fillId="14" borderId="1" xfId="0" applyFont="1" applyFill="1" applyBorder="1"/>
    <xf numFmtId="3" fontId="6" fillId="14" borderId="1" xfId="1" applyNumberFormat="1" applyFont="1" applyFill="1" applyBorder="1" applyAlignment="1">
      <alignment horizontal="center"/>
    </xf>
    <xf numFmtId="9" fontId="7" fillId="14" borderId="1" xfId="12" applyFont="1" applyFill="1" applyBorder="1" applyAlignment="1" applyProtection="1">
      <alignment horizontal="center"/>
      <protection locked="0"/>
    </xf>
    <xf numFmtId="9" fontId="7" fillId="13" borderId="1" xfId="12" applyFont="1" applyFill="1" applyBorder="1" applyAlignment="1" applyProtection="1">
      <alignment horizontal="center"/>
      <protection locked="0"/>
    </xf>
    <xf numFmtId="0" fontId="6" fillId="15" borderId="1" xfId="0" applyFont="1" applyFill="1" applyBorder="1"/>
    <xf numFmtId="1" fontId="6" fillId="15" borderId="1" xfId="0" applyNumberFormat="1" applyFont="1" applyFill="1" applyBorder="1"/>
    <xf numFmtId="3" fontId="6" fillId="15" borderId="1" xfId="1" applyNumberFormat="1" applyFont="1" applyFill="1" applyBorder="1" applyAlignment="1">
      <alignment horizontal="center"/>
    </xf>
    <xf numFmtId="3" fontId="7" fillId="15" borderId="1" xfId="1" applyNumberFormat="1" applyFont="1" applyFill="1" applyBorder="1" applyAlignment="1">
      <alignment horizontal="center"/>
    </xf>
    <xf numFmtId="1" fontId="6" fillId="11" borderId="1" xfId="0" applyNumberFormat="1" applyFont="1" applyFill="1" applyBorder="1" applyAlignment="1">
      <alignment horizontal="center"/>
    </xf>
    <xf numFmtId="0" fontId="6" fillId="12" borderId="1" xfId="2" applyNumberFormat="1" applyFont="1" applyFill="1" applyBorder="1" applyAlignment="1">
      <alignment horizontal="center"/>
    </xf>
    <xf numFmtId="0" fontId="6" fillId="9" borderId="1" xfId="0" applyFont="1" applyFill="1" applyBorder="1"/>
    <xf numFmtId="3" fontId="6" fillId="9" borderId="1" xfId="1" applyNumberFormat="1" applyFont="1" applyFill="1" applyBorder="1" applyAlignment="1">
      <alignment horizontal="center"/>
    </xf>
    <xf numFmtId="9" fontId="7" fillId="9" borderId="1" xfId="12" applyFont="1" applyFill="1" applyBorder="1" applyAlignment="1" applyProtection="1">
      <alignment horizontal="center"/>
      <protection locked="0"/>
    </xf>
    <xf numFmtId="0" fontId="6" fillId="13" borderId="1" xfId="0" applyFont="1" applyFill="1" applyBorder="1" applyAlignment="1">
      <alignment horizontal="center"/>
    </xf>
    <xf numFmtId="3" fontId="12" fillId="0" borderId="2" xfId="1" applyNumberFormat="1" applyFont="1" applyFill="1" applyBorder="1" applyAlignment="1">
      <alignment horizontal="center" vertical="center" wrapText="1"/>
    </xf>
    <xf numFmtId="3" fontId="13" fillId="0" borderId="1" xfId="1" applyNumberFormat="1" applyFont="1" applyFill="1" applyBorder="1" applyAlignment="1">
      <alignment horizontal="center" vertical="top"/>
    </xf>
    <xf numFmtId="3" fontId="12" fillId="0" borderId="1" xfId="1" applyNumberFormat="1" applyFont="1" applyFill="1" applyBorder="1" applyAlignment="1">
      <alignment horizontal="center"/>
    </xf>
    <xf numFmtId="3" fontId="12" fillId="0" borderId="1" xfId="1" applyNumberFormat="1" applyFont="1" applyFill="1" applyBorder="1" applyAlignment="1">
      <alignment horizontal="center" wrapText="1"/>
    </xf>
    <xf numFmtId="3" fontId="12" fillId="0" borderId="3" xfId="1" applyNumberFormat="1" applyFont="1" applyFill="1" applyBorder="1" applyAlignment="1">
      <alignment horizontal="center"/>
    </xf>
    <xf numFmtId="3" fontId="12" fillId="0" borderId="4" xfId="1" applyNumberFormat="1" applyFont="1" applyFill="1" applyBorder="1" applyAlignment="1">
      <alignment horizontal="center" wrapText="1"/>
    </xf>
    <xf numFmtId="3" fontId="13" fillId="0" borderId="1" xfId="1" applyNumberFormat="1" applyFont="1" applyFill="1" applyBorder="1" applyAlignment="1">
      <alignment horizontal="center"/>
    </xf>
    <xf numFmtId="3" fontId="14" fillId="0" borderId="1" xfId="1" applyNumberFormat="1" applyFont="1" applyFill="1" applyBorder="1" applyAlignment="1">
      <alignment horizontal="center" wrapText="1"/>
    </xf>
    <xf numFmtId="3" fontId="12" fillId="0" borderId="1" xfId="1" applyNumberFormat="1" applyFont="1" applyFill="1" applyBorder="1" applyAlignment="1" applyProtection="1">
      <alignment horizontal="center"/>
      <protection locked="0"/>
    </xf>
    <xf numFmtId="3" fontId="12" fillId="15" borderId="1" xfId="1" applyNumberFormat="1" applyFont="1" applyFill="1" applyBorder="1" applyAlignment="1">
      <alignment horizontal="center"/>
    </xf>
    <xf numFmtId="3" fontId="12" fillId="10" borderId="1" xfId="1" applyNumberFormat="1" applyFont="1" applyFill="1" applyBorder="1" applyAlignment="1">
      <alignment horizontal="center"/>
    </xf>
    <xf numFmtId="3" fontId="12" fillId="11" borderId="1" xfId="1" applyNumberFormat="1" applyFont="1" applyFill="1" applyBorder="1" applyAlignment="1">
      <alignment horizontal="center"/>
    </xf>
    <xf numFmtId="3" fontId="12" fillId="9" borderId="1" xfId="1" applyNumberFormat="1" applyFont="1" applyFill="1" applyBorder="1" applyAlignment="1">
      <alignment horizontal="center"/>
    </xf>
    <xf numFmtId="3" fontId="12" fillId="0" borderId="0" xfId="1" applyNumberFormat="1" applyFont="1" applyFill="1" applyBorder="1" applyAlignment="1">
      <alignment horizontal="center"/>
    </xf>
    <xf numFmtId="3" fontId="12" fillId="0" borderId="5" xfId="1" applyNumberFormat="1" applyFont="1" applyFill="1" applyBorder="1" applyAlignment="1">
      <alignment horizontal="center"/>
    </xf>
    <xf numFmtId="3" fontId="12" fillId="12" borderId="4" xfId="1" applyNumberFormat="1" applyFont="1" applyFill="1" applyBorder="1" applyAlignment="1">
      <alignment horizontal="center"/>
    </xf>
    <xf numFmtId="3" fontId="12" fillId="0" borderId="4" xfId="1" applyNumberFormat="1" applyFont="1" applyFill="1" applyBorder="1" applyAlignment="1">
      <alignment horizontal="center"/>
    </xf>
    <xf numFmtId="3" fontId="12" fillId="13" borderId="1" xfId="1" applyNumberFormat="1" applyFont="1" applyFill="1" applyBorder="1" applyAlignment="1">
      <alignment horizontal="center"/>
    </xf>
    <xf numFmtId="3" fontId="12" fillId="14" borderId="1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3" fontId="15" fillId="0" borderId="1" xfId="1" applyNumberFormat="1" applyFont="1" applyFill="1" applyBorder="1" applyAlignment="1" applyProtection="1">
      <alignment horizontal="center"/>
      <protection locked="0"/>
    </xf>
    <xf numFmtId="41" fontId="7" fillId="0" borderId="1" xfId="1" applyNumberFormat="1" applyFont="1" applyFill="1" applyBorder="1" applyAlignment="1">
      <alignment horizontal="left"/>
    </xf>
    <xf numFmtId="10" fontId="7" fillId="15" borderId="1" xfId="12" applyNumberFormat="1" applyFont="1" applyFill="1" applyBorder="1" applyAlignment="1" applyProtection="1">
      <alignment horizontal="center"/>
      <protection locked="0"/>
    </xf>
    <xf numFmtId="10" fontId="7" fillId="10" borderId="1" xfId="12" applyNumberFormat="1" applyFont="1" applyFill="1" applyBorder="1" applyAlignment="1" applyProtection="1">
      <alignment horizontal="center"/>
      <protection locked="0"/>
    </xf>
    <xf numFmtId="10" fontId="7" fillId="11" borderId="1" xfId="12" applyNumberFormat="1" applyFont="1" applyFill="1" applyBorder="1" applyAlignment="1" applyProtection="1">
      <alignment horizontal="center"/>
      <protection locked="0"/>
    </xf>
    <xf numFmtId="10" fontId="7" fillId="12" borderId="1" xfId="12" applyNumberFormat="1" applyFont="1" applyFill="1" applyBorder="1" applyAlignment="1" applyProtection="1">
      <alignment horizontal="center"/>
      <protection locked="0"/>
    </xf>
    <xf numFmtId="49" fontId="7" fillId="0" borderId="4" xfId="0" quotePrefix="1" applyNumberFormat="1" applyFont="1" applyBorder="1"/>
    <xf numFmtId="42" fontId="7" fillId="0" borderId="1" xfId="2" applyNumberFormat="1" applyFont="1" applyFill="1" applyBorder="1"/>
    <xf numFmtId="3" fontId="7" fillId="0" borderId="4" xfId="1" applyNumberFormat="1" applyFont="1" applyFill="1" applyBorder="1" applyAlignment="1">
      <alignment horizontal="center" wrapText="1"/>
    </xf>
    <xf numFmtId="3" fontId="14" fillId="0" borderId="4" xfId="1" applyNumberFormat="1" applyFont="1" applyFill="1" applyBorder="1" applyAlignment="1">
      <alignment horizontal="center"/>
    </xf>
  </cellXfs>
  <cellStyles count="13">
    <cellStyle name="Accent2" xfId="6" builtinId="33"/>
    <cellStyle name="Accent3" xfId="7" builtinId="37"/>
    <cellStyle name="Accent5" xfId="8" builtinId="45"/>
    <cellStyle name="Accent6" xfId="9" builtinId="49"/>
    <cellStyle name="Bad" xfId="4" builtinId="27"/>
    <cellStyle name="Comma" xfId="1" builtinId="3"/>
    <cellStyle name="Comma 2" xfId="11" xr:uid="{00000000-0005-0000-0000-000007000000}"/>
    <cellStyle name="Currency" xfId="2" builtinId="4"/>
    <cellStyle name="Currency 2" xfId="10" xr:uid="{00000000-0005-0000-0000-000009000000}"/>
    <cellStyle name="Good" xfId="3" builtinId="26"/>
    <cellStyle name="Neutral" xfId="5" builtinId="28"/>
    <cellStyle name="Normal" xfId="0" builtinId="0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703"/>
  <sheetViews>
    <sheetView tabSelected="1" zoomScale="110" zoomScaleNormal="110" workbookViewId="0">
      <pane ySplit="1" topLeftCell="A679" activePane="bottomLeft" state="frozen"/>
      <selection pane="bottomLeft" activeCell="J698" sqref="J698"/>
    </sheetView>
  </sheetViews>
  <sheetFormatPr defaultColWidth="9.140625" defaultRowHeight="15.75" customHeight="1" x14ac:dyDescent="0.25"/>
  <cols>
    <col min="1" max="1" width="19.7109375" style="15" customWidth="1"/>
    <col min="2" max="2" width="65" style="15" customWidth="1"/>
    <col min="3" max="3" width="15.7109375" style="47" customWidth="1"/>
    <col min="4" max="4" width="15.5703125" style="46" customWidth="1"/>
    <col min="5" max="6" width="15.85546875" style="46" customWidth="1"/>
    <col min="7" max="7" width="15.85546875" style="137" customWidth="1"/>
    <col min="8" max="8" width="15.42578125" style="75" customWidth="1"/>
    <col min="9" max="9" width="15.5703125" style="75" customWidth="1"/>
    <col min="10" max="10" width="15.7109375" style="47" customWidth="1"/>
    <col min="11" max="11" width="19.140625" style="48" customWidth="1"/>
    <col min="12" max="16384" width="9.140625" style="15"/>
  </cols>
  <sheetData>
    <row r="1" spans="1:11" s="10" customFormat="1" ht="45.75" customHeight="1" x14ac:dyDescent="0.25">
      <c r="A1" s="5" t="s">
        <v>0</v>
      </c>
      <c r="B1" s="6" t="s">
        <v>1</v>
      </c>
      <c r="C1" s="8" t="s">
        <v>1114</v>
      </c>
      <c r="D1" s="7" t="s">
        <v>1021</v>
      </c>
      <c r="E1" s="7" t="s">
        <v>1022</v>
      </c>
      <c r="F1" s="7" t="s">
        <v>1110</v>
      </c>
      <c r="G1" s="118" t="s">
        <v>1183</v>
      </c>
      <c r="H1" s="72" t="s">
        <v>1115</v>
      </c>
      <c r="I1" s="72" t="s">
        <v>1116</v>
      </c>
      <c r="J1" s="8" t="s">
        <v>1117</v>
      </c>
      <c r="K1" s="9" t="s">
        <v>1105</v>
      </c>
    </row>
    <row r="2" spans="1:11" ht="15.75" customHeight="1" x14ac:dyDescent="0.25">
      <c r="A2" s="11" t="s">
        <v>2</v>
      </c>
      <c r="B2" s="12" t="s">
        <v>3</v>
      </c>
      <c r="C2" s="32">
        <v>93745.600000000006</v>
      </c>
      <c r="D2" s="51">
        <v>86565.04</v>
      </c>
      <c r="E2" s="51">
        <v>89102</v>
      </c>
      <c r="F2" s="51">
        <v>91311.41</v>
      </c>
      <c r="G2" s="119">
        <v>116870.72</v>
      </c>
      <c r="H2" s="13">
        <v>88052</v>
      </c>
      <c r="I2" s="32">
        <v>88052</v>
      </c>
      <c r="J2" s="32">
        <v>88052</v>
      </c>
      <c r="K2" s="14">
        <f>SUM(J2-C2)/C2</f>
        <v>-6.0734583809800201E-2</v>
      </c>
    </row>
    <row r="3" spans="1:11" ht="15.75" customHeight="1" x14ac:dyDescent="0.25">
      <c r="A3" s="11" t="s">
        <v>4</v>
      </c>
      <c r="B3" s="12" t="s">
        <v>1136</v>
      </c>
      <c r="C3" s="32">
        <v>48630.400000000001</v>
      </c>
      <c r="D3" s="51">
        <v>42087.199999999997</v>
      </c>
      <c r="E3" s="51">
        <v>43222</v>
      </c>
      <c r="F3" s="51">
        <v>46294.94</v>
      </c>
      <c r="G3" s="119">
        <v>50259.09</v>
      </c>
      <c r="H3" s="13">
        <v>50586</v>
      </c>
      <c r="I3" s="32">
        <v>50586</v>
      </c>
      <c r="J3" s="32">
        <v>50586</v>
      </c>
      <c r="K3" s="14">
        <f t="shared" ref="K3:K20" si="0">SUM(J3-C3)/C3</f>
        <v>4.0213528985984043E-2</v>
      </c>
    </row>
    <row r="4" spans="1:11" ht="15.75" customHeight="1" x14ac:dyDescent="0.25">
      <c r="A4" s="11" t="s">
        <v>5</v>
      </c>
      <c r="B4" s="12" t="s">
        <v>1186</v>
      </c>
      <c r="C4" s="32">
        <v>9000</v>
      </c>
      <c r="D4" s="51">
        <v>2488.64</v>
      </c>
      <c r="E4" s="51">
        <v>10279.74</v>
      </c>
      <c r="F4" s="51">
        <v>13902.51</v>
      </c>
      <c r="G4" s="119">
        <v>20225.099999999999</v>
      </c>
      <c r="H4" s="13">
        <v>20906</v>
      </c>
      <c r="I4" s="32">
        <v>20906</v>
      </c>
      <c r="J4" s="32">
        <v>20906</v>
      </c>
      <c r="K4" s="14">
        <f t="shared" si="0"/>
        <v>1.3228888888888888</v>
      </c>
    </row>
    <row r="5" spans="1:11" ht="15.75" customHeight="1" x14ac:dyDescent="0.25">
      <c r="A5" s="11" t="s">
        <v>6</v>
      </c>
      <c r="B5" s="12" t="s">
        <v>1000</v>
      </c>
      <c r="C5" s="32">
        <v>16000</v>
      </c>
      <c r="D5" s="16">
        <v>16000</v>
      </c>
      <c r="E5" s="16">
        <v>16000</v>
      </c>
      <c r="F5" s="16">
        <v>16000</v>
      </c>
      <c r="G5" s="120">
        <v>16000</v>
      </c>
      <c r="H5" s="13">
        <v>16000</v>
      </c>
      <c r="I5" s="32">
        <v>16000</v>
      </c>
      <c r="J5" s="32">
        <v>16000</v>
      </c>
      <c r="K5" s="14">
        <f t="shared" si="0"/>
        <v>0</v>
      </c>
    </row>
    <row r="6" spans="1:11" ht="15.75" customHeight="1" x14ac:dyDescent="0.25">
      <c r="A6" s="11" t="s">
        <v>7</v>
      </c>
      <c r="B6" s="12" t="s">
        <v>1122</v>
      </c>
      <c r="C6" s="59">
        <v>750</v>
      </c>
      <c r="D6" s="16">
        <v>550</v>
      </c>
      <c r="E6" s="16">
        <v>1035</v>
      </c>
      <c r="F6" s="16">
        <v>550</v>
      </c>
      <c r="G6" s="120">
        <v>750</v>
      </c>
      <c r="H6" s="77">
        <v>750</v>
      </c>
      <c r="I6" s="59">
        <v>750</v>
      </c>
      <c r="J6" s="59">
        <v>750</v>
      </c>
      <c r="K6" s="14">
        <f t="shared" si="0"/>
        <v>0</v>
      </c>
    </row>
    <row r="7" spans="1:11" ht="15.75" customHeight="1" x14ac:dyDescent="0.25">
      <c r="A7" s="11" t="s">
        <v>8</v>
      </c>
      <c r="B7" s="12" t="s">
        <v>1001</v>
      </c>
      <c r="C7" s="32">
        <v>583</v>
      </c>
      <c r="D7" s="16">
        <v>429.47</v>
      </c>
      <c r="E7" s="16">
        <v>435.21</v>
      </c>
      <c r="F7" s="16">
        <v>490.17</v>
      </c>
      <c r="G7" s="120">
        <v>479.03</v>
      </c>
      <c r="H7" s="13">
        <v>583</v>
      </c>
      <c r="I7" s="32">
        <v>583</v>
      </c>
      <c r="J7" s="32">
        <v>583</v>
      </c>
      <c r="K7" s="14">
        <f t="shared" si="0"/>
        <v>0</v>
      </c>
    </row>
    <row r="8" spans="1:11" ht="15.75" customHeight="1" x14ac:dyDescent="0.25">
      <c r="A8" s="11" t="s">
        <v>9</v>
      </c>
      <c r="B8" s="12" t="s">
        <v>1002</v>
      </c>
      <c r="C8" s="60">
        <v>85</v>
      </c>
      <c r="D8" s="16">
        <v>84</v>
      </c>
      <c r="E8" s="16">
        <v>79.45</v>
      </c>
      <c r="F8" s="16">
        <v>69</v>
      </c>
      <c r="G8" s="120">
        <v>68.25</v>
      </c>
      <c r="H8" s="76">
        <v>85</v>
      </c>
      <c r="I8" s="60">
        <v>85</v>
      </c>
      <c r="J8" s="60">
        <v>85</v>
      </c>
      <c r="K8" s="14">
        <f t="shared" si="0"/>
        <v>0</v>
      </c>
    </row>
    <row r="9" spans="1:11" ht="15.75" customHeight="1" x14ac:dyDescent="0.25">
      <c r="A9" s="11" t="s">
        <v>10</v>
      </c>
      <c r="B9" s="12" t="s">
        <v>1003</v>
      </c>
      <c r="C9" s="60">
        <v>10641</v>
      </c>
      <c r="D9" s="16">
        <v>8780.5400000000009</v>
      </c>
      <c r="E9" s="16">
        <v>9897</v>
      </c>
      <c r="F9" s="16">
        <v>10151.81</v>
      </c>
      <c r="G9" s="120">
        <v>10357.56</v>
      </c>
      <c r="H9" s="76">
        <v>10931</v>
      </c>
      <c r="I9" s="60">
        <v>10931</v>
      </c>
      <c r="J9" s="60">
        <v>10931</v>
      </c>
      <c r="K9" s="14">
        <f t="shared" si="0"/>
        <v>2.7253077718259563E-2</v>
      </c>
    </row>
    <row r="10" spans="1:11" ht="15.75" customHeight="1" x14ac:dyDescent="0.25">
      <c r="A10" s="11" t="s">
        <v>11</v>
      </c>
      <c r="B10" s="12" t="s">
        <v>1004</v>
      </c>
      <c r="C10" s="60">
        <v>2489</v>
      </c>
      <c r="D10" s="16">
        <v>2053.5500000000002</v>
      </c>
      <c r="E10" s="16">
        <v>2314</v>
      </c>
      <c r="F10" s="16">
        <v>2374.13</v>
      </c>
      <c r="G10" s="120">
        <v>2409.11</v>
      </c>
      <c r="H10" s="76">
        <v>2557</v>
      </c>
      <c r="I10" s="60">
        <v>2557</v>
      </c>
      <c r="J10" s="60">
        <v>2557</v>
      </c>
      <c r="K10" s="14">
        <f t="shared" si="0"/>
        <v>2.7320208919244676E-2</v>
      </c>
    </row>
    <row r="11" spans="1:11" ht="15.75" customHeight="1" x14ac:dyDescent="0.25">
      <c r="A11" s="11" t="s">
        <v>12</v>
      </c>
      <c r="B11" s="12" t="s">
        <v>1005</v>
      </c>
      <c r="C11" s="60">
        <v>20019</v>
      </c>
      <c r="D11" s="16">
        <v>13771.97</v>
      </c>
      <c r="E11" s="16">
        <v>14367.22</v>
      </c>
      <c r="F11" s="16">
        <v>15051.03</v>
      </c>
      <c r="G11" s="120">
        <v>14075.96</v>
      </c>
      <c r="H11" s="76">
        <v>19126</v>
      </c>
      <c r="I11" s="60">
        <v>19126</v>
      </c>
      <c r="J11" s="60">
        <v>19126</v>
      </c>
      <c r="K11" s="14">
        <f t="shared" si="0"/>
        <v>-4.4607622758379539E-2</v>
      </c>
    </row>
    <row r="12" spans="1:11" ht="15.75" customHeight="1" x14ac:dyDescent="0.25">
      <c r="A12" s="11" t="s">
        <v>1103</v>
      </c>
      <c r="B12" s="12" t="s">
        <v>1173</v>
      </c>
      <c r="C12" s="60">
        <v>30000</v>
      </c>
      <c r="D12" s="16">
        <v>0</v>
      </c>
      <c r="E12" s="16">
        <v>0</v>
      </c>
      <c r="F12" s="16">
        <v>0</v>
      </c>
      <c r="G12" s="120">
        <f>8175+6000+5000</f>
        <v>19175</v>
      </c>
      <c r="H12" s="76">
        <v>30000</v>
      </c>
      <c r="I12" s="60">
        <v>30000</v>
      </c>
      <c r="J12" s="60">
        <v>10000</v>
      </c>
      <c r="K12" s="14">
        <f t="shared" si="0"/>
        <v>-0.66666666666666663</v>
      </c>
    </row>
    <row r="13" spans="1:11" ht="15.75" customHeight="1" x14ac:dyDescent="0.25">
      <c r="A13" s="11" t="s">
        <v>13</v>
      </c>
      <c r="B13" s="12" t="s">
        <v>1006</v>
      </c>
      <c r="C13" s="60">
        <v>1300</v>
      </c>
      <c r="D13" s="16">
        <v>7529.51</v>
      </c>
      <c r="E13" s="16">
        <v>4278</v>
      </c>
      <c r="F13" s="16">
        <v>1752.81</v>
      </c>
      <c r="G13" s="120">
        <v>2113.75</v>
      </c>
      <c r="H13" s="76">
        <v>1500</v>
      </c>
      <c r="I13" s="60">
        <v>1500</v>
      </c>
      <c r="J13" s="60">
        <v>1500</v>
      </c>
      <c r="K13" s="14">
        <f t="shared" si="0"/>
        <v>0.15384615384615385</v>
      </c>
    </row>
    <row r="14" spans="1:11" ht="15.75" customHeight="1" x14ac:dyDescent="0.25">
      <c r="A14" s="11" t="s">
        <v>14</v>
      </c>
      <c r="B14" s="12" t="s">
        <v>832</v>
      </c>
      <c r="C14" s="61">
        <v>1000</v>
      </c>
      <c r="D14" s="16">
        <v>598.02</v>
      </c>
      <c r="E14" s="16">
        <v>3842.75</v>
      </c>
      <c r="F14" s="16">
        <v>1095</v>
      </c>
      <c r="G14" s="120">
        <v>5540.36</v>
      </c>
      <c r="H14" s="78">
        <v>4000</v>
      </c>
      <c r="I14" s="61">
        <v>4000</v>
      </c>
      <c r="J14" s="61">
        <v>4000</v>
      </c>
      <c r="K14" s="14">
        <f t="shared" si="0"/>
        <v>3</v>
      </c>
    </row>
    <row r="15" spans="1:11" ht="15.75" customHeight="1" x14ac:dyDescent="0.25">
      <c r="A15" s="11" t="s">
        <v>15</v>
      </c>
      <c r="B15" s="12" t="s">
        <v>16</v>
      </c>
      <c r="C15" s="18">
        <v>100</v>
      </c>
      <c r="D15" s="16">
        <v>90</v>
      </c>
      <c r="E15" s="16">
        <v>0</v>
      </c>
      <c r="F15" s="16">
        <v>116.8</v>
      </c>
      <c r="G15" s="120">
        <v>70</v>
      </c>
      <c r="H15" s="16">
        <v>250</v>
      </c>
      <c r="I15" s="18">
        <v>250</v>
      </c>
      <c r="J15" s="18">
        <v>250</v>
      </c>
      <c r="K15" s="14">
        <f t="shared" si="0"/>
        <v>1.5</v>
      </c>
    </row>
    <row r="16" spans="1:11" ht="15.75" customHeight="1" x14ac:dyDescent="0.25">
      <c r="A16" s="11" t="s">
        <v>17</v>
      </c>
      <c r="B16" s="12" t="s">
        <v>18</v>
      </c>
      <c r="C16" s="62">
        <v>3400</v>
      </c>
      <c r="D16" s="16">
        <v>3694.38</v>
      </c>
      <c r="E16" s="16">
        <v>3759.47</v>
      </c>
      <c r="F16" s="16">
        <v>3550</v>
      </c>
      <c r="G16" s="120">
        <v>3814.16</v>
      </c>
      <c r="H16" s="79">
        <v>3400</v>
      </c>
      <c r="I16" s="62">
        <v>3400</v>
      </c>
      <c r="J16" s="62">
        <v>3400</v>
      </c>
      <c r="K16" s="14">
        <f t="shared" si="0"/>
        <v>0</v>
      </c>
    </row>
    <row r="17" spans="1:11" ht="15.75" customHeight="1" x14ac:dyDescent="0.25">
      <c r="A17" s="11" t="s">
        <v>19</v>
      </c>
      <c r="B17" s="12" t="s">
        <v>20</v>
      </c>
      <c r="C17" s="32">
        <v>3000</v>
      </c>
      <c r="D17" s="16">
        <v>4550.99</v>
      </c>
      <c r="E17" s="16">
        <v>2813.13</v>
      </c>
      <c r="F17" s="16">
        <v>3070.38</v>
      </c>
      <c r="G17" s="120">
        <v>2968.06</v>
      </c>
      <c r="H17" s="13">
        <v>3000</v>
      </c>
      <c r="I17" s="32">
        <v>3000</v>
      </c>
      <c r="J17" s="32">
        <v>3000</v>
      </c>
      <c r="K17" s="14">
        <f t="shared" si="0"/>
        <v>0</v>
      </c>
    </row>
    <row r="18" spans="1:11" ht="15.75" customHeight="1" x14ac:dyDescent="0.25">
      <c r="A18" s="11" t="s">
        <v>21</v>
      </c>
      <c r="B18" s="12" t="s">
        <v>1097</v>
      </c>
      <c r="C18" s="32">
        <v>1500</v>
      </c>
      <c r="D18" s="16">
        <v>5911.22</v>
      </c>
      <c r="E18" s="16">
        <v>1241.8599999999999</v>
      </c>
      <c r="F18" s="16">
        <v>1160.6400000000001</v>
      </c>
      <c r="G18" s="120">
        <v>2884.37</v>
      </c>
      <c r="H18" s="13">
        <v>3000</v>
      </c>
      <c r="I18" s="32">
        <v>3000</v>
      </c>
      <c r="J18" s="32">
        <v>3000</v>
      </c>
      <c r="K18" s="14">
        <f t="shared" si="0"/>
        <v>1</v>
      </c>
    </row>
    <row r="19" spans="1:11" ht="15.75" customHeight="1" x14ac:dyDescent="0.25">
      <c r="A19" s="11" t="s">
        <v>22</v>
      </c>
      <c r="B19" s="12" t="s">
        <v>23</v>
      </c>
      <c r="C19" s="63">
        <v>500</v>
      </c>
      <c r="D19" s="16">
        <v>5767</v>
      </c>
      <c r="E19" s="16">
        <v>451.01</v>
      </c>
      <c r="F19" s="16">
        <v>0</v>
      </c>
      <c r="G19" s="120">
        <v>0</v>
      </c>
      <c r="H19" s="80">
        <v>500</v>
      </c>
      <c r="I19" s="63">
        <v>500</v>
      </c>
      <c r="J19" s="63">
        <v>500</v>
      </c>
      <c r="K19" s="14">
        <f t="shared" si="0"/>
        <v>0</v>
      </c>
    </row>
    <row r="20" spans="1:11" ht="15.75" customHeight="1" x14ac:dyDescent="0.25">
      <c r="A20" s="12"/>
      <c r="B20" s="17" t="s">
        <v>24</v>
      </c>
      <c r="C20" s="18">
        <f t="shared" ref="C20" si="1">SUM(C2:C19)</f>
        <v>242743</v>
      </c>
      <c r="D20" s="18">
        <f t="shared" ref="D20:J20" si="2">SUM(D2:D19)</f>
        <v>200951.53</v>
      </c>
      <c r="E20" s="18">
        <f t="shared" si="2"/>
        <v>203117.84</v>
      </c>
      <c r="F20" s="18">
        <f t="shared" si="2"/>
        <v>206940.63000000003</v>
      </c>
      <c r="G20" s="120">
        <f t="shared" si="2"/>
        <v>268060.51999999996</v>
      </c>
      <c r="H20" s="16">
        <f>SUM(H2:H19)</f>
        <v>255226</v>
      </c>
      <c r="I20" s="18">
        <f t="shared" si="2"/>
        <v>255226</v>
      </c>
      <c r="J20" s="18">
        <f t="shared" si="2"/>
        <v>235226</v>
      </c>
      <c r="K20" s="14">
        <f t="shared" si="0"/>
        <v>-3.0966907387648665E-2</v>
      </c>
    </row>
    <row r="21" spans="1:11" ht="15.75" customHeight="1" x14ac:dyDescent="0.25">
      <c r="A21" s="12"/>
      <c r="B21" s="17"/>
      <c r="C21" s="18"/>
      <c r="D21" s="18"/>
      <c r="E21" s="18"/>
      <c r="F21" s="18"/>
      <c r="G21" s="120"/>
      <c r="H21" s="16"/>
      <c r="I21" s="18"/>
      <c r="J21" s="18"/>
      <c r="K21" s="14"/>
    </row>
    <row r="22" spans="1:11" ht="15.75" customHeight="1" x14ac:dyDescent="0.25">
      <c r="A22" s="12" t="s">
        <v>25</v>
      </c>
      <c r="B22" s="12" t="s">
        <v>1041</v>
      </c>
      <c r="C22" s="32">
        <v>50086.400000000001</v>
      </c>
      <c r="D22" s="16">
        <v>45701</v>
      </c>
      <c r="E22" s="16">
        <v>47220</v>
      </c>
      <c r="F22" s="16">
        <v>44455.78</v>
      </c>
      <c r="G22" s="120">
        <v>43254.71</v>
      </c>
      <c r="H22" s="13">
        <v>44927.839999999997</v>
      </c>
      <c r="I22" s="32">
        <v>44927.839999999997</v>
      </c>
      <c r="J22" s="32">
        <v>44927.839999999997</v>
      </c>
      <c r="K22" s="14">
        <f>SUM(J22-C22)/C22</f>
        <v>-0.10299322770253012</v>
      </c>
    </row>
    <row r="23" spans="1:11" ht="15.75" customHeight="1" x14ac:dyDescent="0.25">
      <c r="A23" s="12" t="s">
        <v>1123</v>
      </c>
      <c r="B23" s="12" t="s">
        <v>1187</v>
      </c>
      <c r="C23" s="32">
        <v>0</v>
      </c>
      <c r="D23" s="16">
        <v>0</v>
      </c>
      <c r="E23" s="16">
        <v>0</v>
      </c>
      <c r="F23" s="16">
        <v>0</v>
      </c>
      <c r="G23" s="120">
        <v>0</v>
      </c>
      <c r="H23" s="13">
        <v>13727</v>
      </c>
      <c r="I23" s="32">
        <v>13727</v>
      </c>
      <c r="J23" s="32">
        <v>13727</v>
      </c>
      <c r="K23" s="14">
        <v>1</v>
      </c>
    </row>
    <row r="24" spans="1:11" ht="15.75" customHeight="1" x14ac:dyDescent="0.25">
      <c r="A24" s="11" t="s">
        <v>26</v>
      </c>
      <c r="B24" s="12" t="s">
        <v>1042</v>
      </c>
      <c r="C24" s="32">
        <v>66164.800000000003</v>
      </c>
      <c r="D24" s="16">
        <v>60588</v>
      </c>
      <c r="E24" s="16">
        <v>62364</v>
      </c>
      <c r="F24" s="16">
        <v>66120.42</v>
      </c>
      <c r="G24" s="120">
        <v>66467.09</v>
      </c>
      <c r="H24" s="13">
        <v>68806</v>
      </c>
      <c r="I24" s="32">
        <v>68806</v>
      </c>
      <c r="J24" s="32">
        <v>68806</v>
      </c>
      <c r="K24" s="14">
        <f t="shared" ref="K24:K43" si="3">SUM(J24-C24)/C24</f>
        <v>3.9918506517060387E-2</v>
      </c>
    </row>
    <row r="25" spans="1:11" ht="15.75" customHeight="1" x14ac:dyDescent="0.25">
      <c r="A25" s="12" t="s">
        <v>27</v>
      </c>
      <c r="B25" s="12" t="s">
        <v>974</v>
      </c>
      <c r="C25" s="32">
        <v>4700</v>
      </c>
      <c r="D25" s="16">
        <v>1113.25</v>
      </c>
      <c r="E25" s="16">
        <v>4648</v>
      </c>
      <c r="F25" s="16">
        <v>1302.75</v>
      </c>
      <c r="G25" s="120">
        <v>3732.54</v>
      </c>
      <c r="H25" s="13">
        <v>1000</v>
      </c>
      <c r="I25" s="32">
        <v>1000</v>
      </c>
      <c r="J25" s="32">
        <v>1000</v>
      </c>
      <c r="K25" s="14">
        <f t="shared" si="3"/>
        <v>-0.78723404255319152</v>
      </c>
    </row>
    <row r="26" spans="1:11" ht="15.75" customHeight="1" x14ac:dyDescent="0.25">
      <c r="A26" s="12" t="s">
        <v>28</v>
      </c>
      <c r="B26" s="12" t="s">
        <v>29</v>
      </c>
      <c r="C26" s="32">
        <v>1727</v>
      </c>
      <c r="D26" s="16">
        <v>297</v>
      </c>
      <c r="E26" s="16">
        <v>1472.27</v>
      </c>
      <c r="F26" s="16">
        <v>372.39</v>
      </c>
      <c r="G26" s="120">
        <v>934.87</v>
      </c>
      <c r="H26" s="13">
        <v>600</v>
      </c>
      <c r="I26" s="32">
        <v>600</v>
      </c>
      <c r="J26" s="32">
        <v>600</v>
      </c>
      <c r="K26" s="14">
        <f t="shared" si="3"/>
        <v>-0.65257672264041688</v>
      </c>
    </row>
    <row r="27" spans="1:11" ht="15.75" customHeight="1" x14ac:dyDescent="0.25">
      <c r="A27" s="12" t="s">
        <v>30</v>
      </c>
      <c r="B27" s="12" t="s">
        <v>1137</v>
      </c>
      <c r="C27" s="32">
        <v>589.55999999999995</v>
      </c>
      <c r="D27" s="16">
        <v>362</v>
      </c>
      <c r="E27" s="16">
        <v>315</v>
      </c>
      <c r="F27" s="16">
        <v>417</v>
      </c>
      <c r="G27" s="120">
        <v>435.05</v>
      </c>
      <c r="H27" s="13">
        <v>480</v>
      </c>
      <c r="I27" s="32">
        <v>480</v>
      </c>
      <c r="J27" s="32">
        <v>480</v>
      </c>
      <c r="K27" s="14">
        <f t="shared" si="3"/>
        <v>-0.18583350295135348</v>
      </c>
    </row>
    <row r="28" spans="1:11" ht="15.75" customHeight="1" x14ac:dyDescent="0.25">
      <c r="A28" s="12" t="s">
        <v>31</v>
      </c>
      <c r="B28" s="12" t="s">
        <v>1138</v>
      </c>
      <c r="C28" s="32">
        <v>84</v>
      </c>
      <c r="D28" s="16">
        <v>66</v>
      </c>
      <c r="E28" s="16">
        <v>51</v>
      </c>
      <c r="F28" s="16">
        <v>66</v>
      </c>
      <c r="G28" s="120">
        <v>38.380000000000003</v>
      </c>
      <c r="H28" s="13">
        <v>84</v>
      </c>
      <c r="I28" s="32">
        <v>84</v>
      </c>
      <c r="J28" s="32">
        <v>84</v>
      </c>
      <c r="K28" s="14">
        <f t="shared" si="3"/>
        <v>0</v>
      </c>
    </row>
    <row r="29" spans="1:11" ht="15.75" customHeight="1" x14ac:dyDescent="0.25">
      <c r="A29" s="12" t="s">
        <v>32</v>
      </c>
      <c r="B29" s="12" t="s">
        <v>1139</v>
      </c>
      <c r="C29" s="32">
        <v>7607</v>
      </c>
      <c r="D29" s="16">
        <v>5681</v>
      </c>
      <c r="E29" s="16">
        <v>7175</v>
      </c>
      <c r="F29" s="16">
        <v>6372.54</v>
      </c>
      <c r="G29" s="120">
        <v>6662.05</v>
      </c>
      <c r="H29" s="13">
        <v>8002</v>
      </c>
      <c r="I29" s="32">
        <v>8002</v>
      </c>
      <c r="J29" s="32">
        <v>8002</v>
      </c>
      <c r="K29" s="14">
        <f t="shared" si="3"/>
        <v>5.192585776258709E-2</v>
      </c>
    </row>
    <row r="30" spans="1:11" ht="15.75" customHeight="1" x14ac:dyDescent="0.25">
      <c r="A30" s="12" t="s">
        <v>33</v>
      </c>
      <c r="B30" s="12" t="s">
        <v>1140</v>
      </c>
      <c r="C30" s="32">
        <v>1779</v>
      </c>
      <c r="D30" s="16">
        <v>1330</v>
      </c>
      <c r="E30" s="16">
        <v>1678</v>
      </c>
      <c r="F30" s="16">
        <v>1490.35</v>
      </c>
      <c r="G30" s="120">
        <v>1485.46</v>
      </c>
      <c r="H30" s="13">
        <v>1872</v>
      </c>
      <c r="I30" s="32">
        <v>1872</v>
      </c>
      <c r="J30" s="32">
        <v>1872</v>
      </c>
      <c r="K30" s="14">
        <f t="shared" si="3"/>
        <v>5.2276559865092748E-2</v>
      </c>
    </row>
    <row r="31" spans="1:11" ht="15.75" customHeight="1" x14ac:dyDescent="0.25">
      <c r="A31" s="12" t="s">
        <v>34</v>
      </c>
      <c r="B31" s="12" t="s">
        <v>1141</v>
      </c>
      <c r="C31" s="32">
        <v>16073</v>
      </c>
      <c r="D31" s="16">
        <v>10568</v>
      </c>
      <c r="E31" s="16">
        <v>11096</v>
      </c>
      <c r="F31" s="16">
        <v>15480.64</v>
      </c>
      <c r="G31" s="120">
        <v>14503.69</v>
      </c>
      <c r="H31" s="13">
        <v>15059</v>
      </c>
      <c r="I31" s="32">
        <v>15059</v>
      </c>
      <c r="J31" s="32">
        <v>15059</v>
      </c>
      <c r="K31" s="14">
        <f t="shared" si="3"/>
        <v>-6.3087164810551863E-2</v>
      </c>
    </row>
    <row r="32" spans="1:11" ht="15.75" customHeight="1" x14ac:dyDescent="0.25">
      <c r="A32" s="12" t="s">
        <v>35</v>
      </c>
      <c r="B32" s="12" t="s">
        <v>1174</v>
      </c>
      <c r="C32" s="32">
        <v>300</v>
      </c>
      <c r="D32" s="16">
        <v>250</v>
      </c>
      <c r="E32" s="16">
        <v>250</v>
      </c>
      <c r="F32" s="16">
        <v>300</v>
      </c>
      <c r="G32" s="120">
        <v>337</v>
      </c>
      <c r="H32" s="13">
        <v>400</v>
      </c>
      <c r="I32" s="32">
        <v>400</v>
      </c>
      <c r="J32" s="32">
        <v>400</v>
      </c>
      <c r="K32" s="14">
        <f t="shared" si="3"/>
        <v>0.33333333333333331</v>
      </c>
    </row>
    <row r="33" spans="1:11" ht="15.75" customHeight="1" x14ac:dyDescent="0.25">
      <c r="A33" s="11" t="s">
        <v>1070</v>
      </c>
      <c r="B33" s="12" t="s">
        <v>1142</v>
      </c>
      <c r="C33" s="18">
        <v>1000</v>
      </c>
      <c r="D33" s="16">
        <v>480.44</v>
      </c>
      <c r="E33" s="16">
        <v>518.79999999999995</v>
      </c>
      <c r="F33" s="16">
        <v>417.29</v>
      </c>
      <c r="G33" s="120">
        <v>364.48</v>
      </c>
      <c r="H33" s="16">
        <v>800</v>
      </c>
      <c r="I33" s="18">
        <v>800</v>
      </c>
      <c r="J33" s="18">
        <v>800</v>
      </c>
      <c r="K33" s="14">
        <f t="shared" si="3"/>
        <v>-0.2</v>
      </c>
    </row>
    <row r="34" spans="1:11" ht="15.75" customHeight="1" x14ac:dyDescent="0.25">
      <c r="A34" s="11" t="s">
        <v>1071</v>
      </c>
      <c r="B34" s="12" t="s">
        <v>1143</v>
      </c>
      <c r="C34" s="18">
        <v>3000</v>
      </c>
      <c r="D34" s="16">
        <v>483.6</v>
      </c>
      <c r="E34" s="16">
        <v>1499.9</v>
      </c>
      <c r="F34" s="16">
        <v>2651.84</v>
      </c>
      <c r="G34" s="120">
        <v>1908.5</v>
      </c>
      <c r="H34" s="16">
        <v>3600</v>
      </c>
      <c r="I34" s="18">
        <v>3600</v>
      </c>
      <c r="J34" s="18">
        <v>3600</v>
      </c>
      <c r="K34" s="14">
        <f t="shared" si="3"/>
        <v>0.2</v>
      </c>
    </row>
    <row r="35" spans="1:11" ht="15.75" customHeight="1" x14ac:dyDescent="0.25">
      <c r="A35" s="12" t="s">
        <v>36</v>
      </c>
      <c r="B35" s="12" t="s">
        <v>1144</v>
      </c>
      <c r="C35" s="32">
        <v>4000</v>
      </c>
      <c r="D35" s="16">
        <v>1934</v>
      </c>
      <c r="E35" s="16">
        <v>290</v>
      </c>
      <c r="F35" s="16">
        <v>1691.33</v>
      </c>
      <c r="G35" s="120">
        <v>4603.6000000000004</v>
      </c>
      <c r="H35" s="13">
        <v>4300</v>
      </c>
      <c r="I35" s="32">
        <v>4300</v>
      </c>
      <c r="J35" s="32">
        <v>4300</v>
      </c>
      <c r="K35" s="14">
        <f t="shared" si="3"/>
        <v>7.4999999999999997E-2</v>
      </c>
    </row>
    <row r="36" spans="1:11" ht="15.75" customHeight="1" x14ac:dyDescent="0.25">
      <c r="A36" s="12" t="s">
        <v>37</v>
      </c>
      <c r="B36" s="12" t="s">
        <v>900</v>
      </c>
      <c r="C36" s="32">
        <v>500</v>
      </c>
      <c r="D36" s="16">
        <v>431</v>
      </c>
      <c r="E36" s="16">
        <v>370</v>
      </c>
      <c r="F36" s="16">
        <v>314.5</v>
      </c>
      <c r="G36" s="120">
        <v>1255.8</v>
      </c>
      <c r="H36" s="13">
        <v>500</v>
      </c>
      <c r="I36" s="32">
        <v>500</v>
      </c>
      <c r="J36" s="32">
        <v>500</v>
      </c>
      <c r="K36" s="14">
        <f t="shared" si="3"/>
        <v>0</v>
      </c>
    </row>
    <row r="37" spans="1:11" ht="15.75" customHeight="1" x14ac:dyDescent="0.25">
      <c r="A37" s="2" t="s">
        <v>38</v>
      </c>
      <c r="B37" s="12" t="s">
        <v>1069</v>
      </c>
      <c r="C37" s="32">
        <v>4000</v>
      </c>
      <c r="D37" s="16">
        <v>1103.7</v>
      </c>
      <c r="E37" s="16">
        <v>4425.09</v>
      </c>
      <c r="F37" s="16">
        <v>1189.48</v>
      </c>
      <c r="G37" s="120">
        <v>2736.74</v>
      </c>
      <c r="H37" s="13">
        <v>2200</v>
      </c>
      <c r="I37" s="32">
        <v>2200</v>
      </c>
      <c r="J37" s="32">
        <v>2200</v>
      </c>
      <c r="K37" s="14">
        <f t="shared" si="3"/>
        <v>-0.45</v>
      </c>
    </row>
    <row r="38" spans="1:11" ht="15.75" customHeight="1" x14ac:dyDescent="0.25">
      <c r="A38" s="12" t="s">
        <v>39</v>
      </c>
      <c r="B38" s="12" t="s">
        <v>40</v>
      </c>
      <c r="C38" s="32">
        <v>1500</v>
      </c>
      <c r="D38" s="16">
        <v>1211.43</v>
      </c>
      <c r="E38" s="16">
        <v>1336.53</v>
      </c>
      <c r="F38" s="16">
        <v>963</v>
      </c>
      <c r="G38" s="120">
        <v>1222.93</v>
      </c>
      <c r="H38" s="13">
        <v>1500</v>
      </c>
      <c r="I38" s="32">
        <v>1500</v>
      </c>
      <c r="J38" s="32">
        <v>1500</v>
      </c>
      <c r="K38" s="14">
        <f t="shared" si="3"/>
        <v>0</v>
      </c>
    </row>
    <row r="39" spans="1:11" ht="15.75" customHeight="1" x14ac:dyDescent="0.25">
      <c r="A39" s="12" t="s">
        <v>41</v>
      </c>
      <c r="B39" s="12" t="s">
        <v>42</v>
      </c>
      <c r="C39" s="32">
        <v>2000</v>
      </c>
      <c r="D39" s="16">
        <v>1674.82</v>
      </c>
      <c r="E39" s="16">
        <v>2729.97</v>
      </c>
      <c r="F39" s="16">
        <v>2100.1799999999998</v>
      </c>
      <c r="G39" s="120">
        <v>2763.02</v>
      </c>
      <c r="H39" s="13">
        <v>2600</v>
      </c>
      <c r="I39" s="32">
        <v>2600</v>
      </c>
      <c r="J39" s="32">
        <v>2600</v>
      </c>
      <c r="K39" s="14">
        <f t="shared" si="3"/>
        <v>0.3</v>
      </c>
    </row>
    <row r="40" spans="1:11" ht="15.75" customHeight="1" x14ac:dyDescent="0.25">
      <c r="A40" s="11" t="s">
        <v>1072</v>
      </c>
      <c r="B40" s="12" t="s">
        <v>1145</v>
      </c>
      <c r="C40" s="18">
        <v>6000</v>
      </c>
      <c r="D40" s="16">
        <v>5736</v>
      </c>
      <c r="E40" s="16">
        <v>5777.02</v>
      </c>
      <c r="F40" s="16">
        <v>4844.4399999999996</v>
      </c>
      <c r="G40" s="120">
        <v>7400.88</v>
      </c>
      <c r="H40" s="16">
        <v>6000</v>
      </c>
      <c r="I40" s="18">
        <v>6000</v>
      </c>
      <c r="J40" s="18">
        <v>6000</v>
      </c>
      <c r="K40" s="14">
        <f t="shared" si="3"/>
        <v>0</v>
      </c>
    </row>
    <row r="41" spans="1:11" ht="15.75" customHeight="1" x14ac:dyDescent="0.25">
      <c r="A41" s="12" t="s">
        <v>43</v>
      </c>
      <c r="B41" s="12" t="s">
        <v>44</v>
      </c>
      <c r="C41" s="32">
        <v>350</v>
      </c>
      <c r="D41" s="16">
        <v>216.87</v>
      </c>
      <c r="E41" s="16">
        <v>323.05</v>
      </c>
      <c r="F41" s="16">
        <v>221</v>
      </c>
      <c r="G41" s="120">
        <v>334.3</v>
      </c>
      <c r="H41" s="13">
        <v>1100</v>
      </c>
      <c r="I41" s="32">
        <v>1100</v>
      </c>
      <c r="J41" s="32">
        <v>1100</v>
      </c>
      <c r="K41" s="14">
        <f t="shared" si="3"/>
        <v>2.1428571428571428</v>
      </c>
    </row>
    <row r="42" spans="1:11" ht="15.75" customHeight="1" x14ac:dyDescent="0.25">
      <c r="A42" s="12" t="s">
        <v>45</v>
      </c>
      <c r="B42" s="12" t="s">
        <v>1146</v>
      </c>
      <c r="C42" s="32">
        <v>2000</v>
      </c>
      <c r="D42" s="16">
        <v>4232</v>
      </c>
      <c r="E42" s="16">
        <v>1180</v>
      </c>
      <c r="F42" s="16">
        <v>0</v>
      </c>
      <c r="G42" s="120">
        <v>846</v>
      </c>
      <c r="H42" s="13">
        <v>500</v>
      </c>
      <c r="I42" s="32">
        <v>500</v>
      </c>
      <c r="J42" s="32">
        <v>500</v>
      </c>
      <c r="K42" s="14">
        <f t="shared" si="3"/>
        <v>-0.75</v>
      </c>
    </row>
    <row r="43" spans="1:11" ht="15.75" customHeight="1" x14ac:dyDescent="0.25">
      <c r="A43" s="12"/>
      <c r="B43" s="17" t="s">
        <v>1034</v>
      </c>
      <c r="C43" s="18">
        <f t="shared" ref="C43:J43" si="4">SUM(C22:C42)</f>
        <v>173460.76</v>
      </c>
      <c r="D43" s="18">
        <f t="shared" si="4"/>
        <v>143460.11000000002</v>
      </c>
      <c r="E43" s="18">
        <f t="shared" si="4"/>
        <v>154719.62999999998</v>
      </c>
      <c r="F43" s="18">
        <f t="shared" si="4"/>
        <v>150770.93</v>
      </c>
      <c r="G43" s="120">
        <f>SUM(G22:G42)</f>
        <v>161287.08999999997</v>
      </c>
      <c r="H43" s="16">
        <f>SUM(H22:H42)</f>
        <v>178057.84</v>
      </c>
      <c r="I43" s="18">
        <f>SUM(I22:I42)</f>
        <v>178057.84</v>
      </c>
      <c r="J43" s="18">
        <f t="shared" si="4"/>
        <v>178057.84</v>
      </c>
      <c r="K43" s="14">
        <f t="shared" si="3"/>
        <v>2.6502132240167672E-2</v>
      </c>
    </row>
    <row r="44" spans="1:11" ht="15.75" customHeight="1" x14ac:dyDescent="0.25">
      <c r="A44" s="12"/>
      <c r="B44" s="17"/>
      <c r="C44" s="18"/>
      <c r="D44" s="18"/>
      <c r="E44" s="18"/>
      <c r="F44" s="18"/>
      <c r="G44" s="120"/>
      <c r="H44" s="16"/>
      <c r="I44" s="18"/>
      <c r="J44" s="18"/>
      <c r="K44" s="14"/>
    </row>
    <row r="45" spans="1:11" ht="15.75" customHeight="1" x14ac:dyDescent="0.25">
      <c r="A45" s="11" t="s">
        <v>46</v>
      </c>
      <c r="B45" s="12" t="s">
        <v>47</v>
      </c>
      <c r="C45" s="18">
        <v>69764</v>
      </c>
      <c r="D45" s="16">
        <v>63898.25</v>
      </c>
      <c r="E45" s="16">
        <v>65790</v>
      </c>
      <c r="F45" s="16">
        <v>68512.240000000005</v>
      </c>
      <c r="G45" s="120">
        <v>70021.179999999993</v>
      </c>
      <c r="H45" s="16">
        <v>72551</v>
      </c>
      <c r="I45" s="18">
        <v>72551</v>
      </c>
      <c r="J45" s="18">
        <v>72551</v>
      </c>
      <c r="K45" s="14">
        <f>SUM(J45-C45)/C45</f>
        <v>3.9948970815893582E-2</v>
      </c>
    </row>
    <row r="46" spans="1:11" ht="15.75" customHeight="1" x14ac:dyDescent="0.25">
      <c r="A46" s="11" t="s">
        <v>48</v>
      </c>
      <c r="B46" s="12" t="s">
        <v>49</v>
      </c>
      <c r="C46" s="18">
        <v>3850</v>
      </c>
      <c r="D46" s="16">
        <v>3800</v>
      </c>
      <c r="E46" s="16">
        <v>3850</v>
      </c>
      <c r="F46" s="16">
        <v>3850</v>
      </c>
      <c r="G46" s="120">
        <v>3888.5</v>
      </c>
      <c r="H46" s="16">
        <v>4004</v>
      </c>
      <c r="I46" s="18">
        <v>4004</v>
      </c>
      <c r="J46" s="18">
        <v>4004</v>
      </c>
      <c r="K46" s="14">
        <f t="shared" ref="K46:K54" si="5">SUM(J46-C46)/C46</f>
        <v>0.04</v>
      </c>
    </row>
    <row r="47" spans="1:11" ht="15.75" customHeight="1" x14ac:dyDescent="0.25">
      <c r="A47" s="11" t="s">
        <v>50</v>
      </c>
      <c r="B47" s="12" t="s">
        <v>1036</v>
      </c>
      <c r="C47" s="18">
        <v>333</v>
      </c>
      <c r="D47" s="16">
        <v>333</v>
      </c>
      <c r="E47" s="16">
        <v>333</v>
      </c>
      <c r="F47" s="16">
        <v>305.25</v>
      </c>
      <c r="G47" s="120">
        <v>310.5</v>
      </c>
      <c r="H47" s="16">
        <v>582</v>
      </c>
      <c r="I47" s="18">
        <v>582</v>
      </c>
      <c r="J47" s="18">
        <v>333</v>
      </c>
      <c r="K47" s="14">
        <f t="shared" si="5"/>
        <v>0</v>
      </c>
    </row>
    <row r="48" spans="1:11" ht="15.75" customHeight="1" x14ac:dyDescent="0.25">
      <c r="A48" s="11" t="s">
        <v>51</v>
      </c>
      <c r="B48" s="12" t="s">
        <v>1037</v>
      </c>
      <c r="C48" s="18">
        <v>42</v>
      </c>
      <c r="D48" s="16">
        <v>42</v>
      </c>
      <c r="E48" s="16">
        <v>42</v>
      </c>
      <c r="F48" s="16">
        <v>34.5</v>
      </c>
      <c r="G48" s="120">
        <v>39</v>
      </c>
      <c r="H48" s="16">
        <v>85</v>
      </c>
      <c r="I48" s="18">
        <v>85</v>
      </c>
      <c r="J48" s="18">
        <v>42</v>
      </c>
      <c r="K48" s="14">
        <f t="shared" si="5"/>
        <v>0</v>
      </c>
    </row>
    <row r="49" spans="1:11" ht="15.75" customHeight="1" x14ac:dyDescent="0.25">
      <c r="A49" s="11" t="s">
        <v>52</v>
      </c>
      <c r="B49" s="12" t="s">
        <v>1038</v>
      </c>
      <c r="C49" s="18">
        <v>4566</v>
      </c>
      <c r="D49" s="16">
        <v>4197</v>
      </c>
      <c r="E49" s="16">
        <v>4317</v>
      </c>
      <c r="F49" s="16">
        <v>3939.6</v>
      </c>
      <c r="G49" s="120">
        <v>4457.26</v>
      </c>
      <c r="H49" s="16">
        <v>4747</v>
      </c>
      <c r="I49" s="18">
        <v>4747</v>
      </c>
      <c r="J49" s="18">
        <v>4747</v>
      </c>
      <c r="K49" s="14">
        <f t="shared" si="5"/>
        <v>3.9640823477879984E-2</v>
      </c>
    </row>
    <row r="50" spans="1:11" ht="15.75" customHeight="1" x14ac:dyDescent="0.25">
      <c r="A50" s="11" t="s">
        <v>53</v>
      </c>
      <c r="B50" s="12" t="s">
        <v>1039</v>
      </c>
      <c r="C50" s="18">
        <v>1067.69</v>
      </c>
      <c r="D50" s="16">
        <v>981</v>
      </c>
      <c r="E50" s="16">
        <v>1009</v>
      </c>
      <c r="F50" s="16">
        <v>921.35</v>
      </c>
      <c r="G50" s="120">
        <v>1029.29</v>
      </c>
      <c r="H50" s="16">
        <v>1110.04</v>
      </c>
      <c r="I50" s="18">
        <v>1110.04</v>
      </c>
      <c r="J50" s="18">
        <v>1110.04</v>
      </c>
      <c r="K50" s="14">
        <f t="shared" si="5"/>
        <v>3.9665071322200179E-2</v>
      </c>
    </row>
    <row r="51" spans="1:11" ht="15.75" customHeight="1" x14ac:dyDescent="0.25">
      <c r="A51" s="11" t="s">
        <v>54</v>
      </c>
      <c r="B51" s="12" t="s">
        <v>1040</v>
      </c>
      <c r="C51" s="18">
        <v>9811.6299999999992</v>
      </c>
      <c r="D51" s="16">
        <v>7202</v>
      </c>
      <c r="E51" s="16">
        <v>7348</v>
      </c>
      <c r="F51" s="16">
        <v>7833.83</v>
      </c>
      <c r="G51" s="120">
        <v>9802.81</v>
      </c>
      <c r="H51" s="16">
        <v>10009</v>
      </c>
      <c r="I51" s="18">
        <v>10009</v>
      </c>
      <c r="J51" s="18">
        <v>10009</v>
      </c>
      <c r="K51" s="14">
        <f t="shared" si="5"/>
        <v>2.0115923653867992E-2</v>
      </c>
    </row>
    <row r="52" spans="1:11" ht="15.75" customHeight="1" x14ac:dyDescent="0.25">
      <c r="A52" s="11" t="s">
        <v>55</v>
      </c>
      <c r="B52" s="12" t="s">
        <v>56</v>
      </c>
      <c r="C52" s="18">
        <v>15500</v>
      </c>
      <c r="D52" s="16">
        <v>17450</v>
      </c>
      <c r="E52" s="16">
        <v>15000</v>
      </c>
      <c r="F52" s="16">
        <v>15000</v>
      </c>
      <c r="G52" s="120">
        <v>15500</v>
      </c>
      <c r="H52" s="16">
        <v>15500</v>
      </c>
      <c r="I52" s="18">
        <v>15500</v>
      </c>
      <c r="J52" s="18">
        <v>15500</v>
      </c>
      <c r="K52" s="14">
        <f t="shared" si="5"/>
        <v>0</v>
      </c>
    </row>
    <row r="53" spans="1:11" ht="15.75" customHeight="1" x14ac:dyDescent="0.25">
      <c r="A53" s="11" t="s">
        <v>57</v>
      </c>
      <c r="B53" s="12" t="s">
        <v>1059</v>
      </c>
      <c r="C53" s="18">
        <v>250</v>
      </c>
      <c r="D53" s="16">
        <v>993.35</v>
      </c>
      <c r="E53" s="16">
        <v>245</v>
      </c>
      <c r="F53" s="16">
        <v>196</v>
      </c>
      <c r="G53" s="120">
        <v>160</v>
      </c>
      <c r="H53" s="16">
        <v>250</v>
      </c>
      <c r="I53" s="18">
        <v>250</v>
      </c>
      <c r="J53" s="18">
        <v>250</v>
      </c>
      <c r="K53" s="14">
        <f t="shared" si="5"/>
        <v>0</v>
      </c>
    </row>
    <row r="54" spans="1:11" ht="15.75" customHeight="1" x14ac:dyDescent="0.25">
      <c r="A54" s="19"/>
      <c r="B54" s="17" t="s">
        <v>1035</v>
      </c>
      <c r="C54" s="18">
        <f t="shared" ref="C54:J54" si="6">SUM(C45:C53)</f>
        <v>105184.32000000001</v>
      </c>
      <c r="D54" s="18">
        <f t="shared" si="6"/>
        <v>98896.6</v>
      </c>
      <c r="E54" s="18">
        <f t="shared" si="6"/>
        <v>97934</v>
      </c>
      <c r="F54" s="18">
        <f t="shared" si="6"/>
        <v>100592.77000000002</v>
      </c>
      <c r="G54" s="120">
        <f>SUM(G45:G53)</f>
        <v>105208.53999999998</v>
      </c>
      <c r="H54" s="16">
        <f>SUM(H45:H53)</f>
        <v>108838.04</v>
      </c>
      <c r="I54" s="18">
        <f t="shared" si="6"/>
        <v>108838.04</v>
      </c>
      <c r="J54" s="18">
        <f t="shared" si="6"/>
        <v>108546.04</v>
      </c>
      <c r="K54" s="14">
        <f t="shared" si="5"/>
        <v>3.1960276969038602E-2</v>
      </c>
    </row>
    <row r="55" spans="1:11" ht="15.75" customHeight="1" x14ac:dyDescent="0.25">
      <c r="A55" s="20"/>
      <c r="B55" s="21"/>
      <c r="C55" s="22"/>
      <c r="D55" s="22"/>
      <c r="E55" s="22"/>
      <c r="F55" s="22"/>
      <c r="G55" s="121"/>
      <c r="H55" s="31"/>
      <c r="I55" s="66"/>
      <c r="J55" s="22"/>
      <c r="K55" s="14"/>
    </row>
    <row r="56" spans="1:11" ht="15.75" customHeight="1" x14ac:dyDescent="0.25">
      <c r="A56" s="11" t="s">
        <v>58</v>
      </c>
      <c r="B56" s="12" t="s">
        <v>1026</v>
      </c>
      <c r="C56" s="32">
        <v>58780.800000000003</v>
      </c>
      <c r="D56" s="16">
        <v>52924.800000000003</v>
      </c>
      <c r="E56" s="16">
        <v>54475</v>
      </c>
      <c r="F56" s="16">
        <v>57651.65</v>
      </c>
      <c r="G56" s="120">
        <v>51326.52</v>
      </c>
      <c r="H56" s="13">
        <v>57616</v>
      </c>
      <c r="I56" s="32">
        <v>57616</v>
      </c>
      <c r="J56" s="32">
        <v>57616</v>
      </c>
      <c r="K56" s="14">
        <f>SUM(J56-C56)/C56</f>
        <v>-1.9815994338287381E-2</v>
      </c>
    </row>
    <row r="57" spans="1:11" ht="15.75" customHeight="1" x14ac:dyDescent="0.25">
      <c r="A57" s="11" t="s">
        <v>932</v>
      </c>
      <c r="B57" s="12" t="s">
        <v>1025</v>
      </c>
      <c r="C57" s="32">
        <v>33509</v>
      </c>
      <c r="D57" s="16">
        <v>5567.5</v>
      </c>
      <c r="E57" s="16">
        <v>2496.9</v>
      </c>
      <c r="F57" s="16">
        <v>11167.28</v>
      </c>
      <c r="G57" s="120">
        <v>26883.37</v>
      </c>
      <c r="H57" s="13">
        <v>38314</v>
      </c>
      <c r="I57" s="32">
        <v>38314</v>
      </c>
      <c r="J57" s="32">
        <v>38314</v>
      </c>
      <c r="K57" s="14">
        <f t="shared" ref="K57:K68" si="7">SUM(J57-C57)/C57</f>
        <v>0.14339431197588706</v>
      </c>
    </row>
    <row r="58" spans="1:11" ht="15.75" customHeight="1" x14ac:dyDescent="0.25">
      <c r="A58" s="11" t="s">
        <v>59</v>
      </c>
      <c r="B58" s="12" t="s">
        <v>60</v>
      </c>
      <c r="C58" s="32">
        <v>502</v>
      </c>
      <c r="D58" s="16">
        <v>216.54</v>
      </c>
      <c r="E58" s="16">
        <v>212.67</v>
      </c>
      <c r="F58" s="16">
        <v>247.87</v>
      </c>
      <c r="G58" s="120">
        <v>356.06</v>
      </c>
      <c r="H58" s="13">
        <v>502</v>
      </c>
      <c r="I58" s="32">
        <v>502</v>
      </c>
      <c r="J58" s="32">
        <v>502</v>
      </c>
      <c r="K58" s="14">
        <f t="shared" si="7"/>
        <v>0</v>
      </c>
    </row>
    <row r="59" spans="1:11" ht="15.75" customHeight="1" x14ac:dyDescent="0.25">
      <c r="A59" s="11" t="s">
        <v>61</v>
      </c>
      <c r="B59" s="12" t="s">
        <v>62</v>
      </c>
      <c r="C59" s="32">
        <v>86</v>
      </c>
      <c r="D59" s="16">
        <v>42</v>
      </c>
      <c r="E59" s="16">
        <v>38.51</v>
      </c>
      <c r="F59" s="16">
        <v>37.75</v>
      </c>
      <c r="G59" s="120">
        <v>55.23</v>
      </c>
      <c r="H59" s="13">
        <v>86</v>
      </c>
      <c r="I59" s="32">
        <v>86</v>
      </c>
      <c r="J59" s="32">
        <v>86</v>
      </c>
      <c r="K59" s="14">
        <f t="shared" si="7"/>
        <v>0</v>
      </c>
    </row>
    <row r="60" spans="1:11" ht="15.75" customHeight="1" x14ac:dyDescent="0.25">
      <c r="A60" s="11" t="s">
        <v>63</v>
      </c>
      <c r="B60" s="12" t="s">
        <v>64</v>
      </c>
      <c r="C60" s="32">
        <v>5722</v>
      </c>
      <c r="D60" s="16">
        <v>3547.37</v>
      </c>
      <c r="E60" s="16">
        <v>3497.47</v>
      </c>
      <c r="F60" s="16">
        <v>4209.88</v>
      </c>
      <c r="G60" s="120">
        <v>4975.63</v>
      </c>
      <c r="H60" s="13">
        <v>5948</v>
      </c>
      <c r="I60" s="32">
        <v>5948</v>
      </c>
      <c r="J60" s="32">
        <v>5948</v>
      </c>
      <c r="K60" s="14">
        <f t="shared" si="7"/>
        <v>3.949667948269836E-2</v>
      </c>
    </row>
    <row r="61" spans="1:11" ht="15.75" customHeight="1" x14ac:dyDescent="0.25">
      <c r="A61" s="11" t="s">
        <v>65</v>
      </c>
      <c r="B61" s="12" t="s">
        <v>66</v>
      </c>
      <c r="C61" s="32">
        <v>1339</v>
      </c>
      <c r="D61" s="16">
        <v>829.55</v>
      </c>
      <c r="E61" s="16">
        <v>817.97</v>
      </c>
      <c r="F61" s="16">
        <v>984.51</v>
      </c>
      <c r="G61" s="120">
        <v>1150.52</v>
      </c>
      <c r="H61" s="13">
        <v>1391</v>
      </c>
      <c r="I61" s="32">
        <v>1391</v>
      </c>
      <c r="J61" s="32">
        <v>1391</v>
      </c>
      <c r="K61" s="14">
        <f t="shared" si="7"/>
        <v>3.8834951456310676E-2</v>
      </c>
    </row>
    <row r="62" spans="1:11" ht="15.75" customHeight="1" x14ac:dyDescent="0.25">
      <c r="A62" s="11" t="s">
        <v>67</v>
      </c>
      <c r="B62" s="12" t="s">
        <v>68</v>
      </c>
      <c r="C62" s="32">
        <v>12976</v>
      </c>
      <c r="D62" s="16">
        <v>7499.84</v>
      </c>
      <c r="E62" s="16">
        <v>6133.05</v>
      </c>
      <c r="F62" s="16">
        <v>7174.38</v>
      </c>
      <c r="G62" s="120">
        <v>9616</v>
      </c>
      <c r="H62" s="13">
        <v>13234</v>
      </c>
      <c r="I62" s="32">
        <v>13234</v>
      </c>
      <c r="J62" s="32">
        <v>13234</v>
      </c>
      <c r="K62" s="14">
        <f t="shared" si="7"/>
        <v>1.9882860665844635E-2</v>
      </c>
    </row>
    <row r="63" spans="1:11" ht="15.75" customHeight="1" x14ac:dyDescent="0.25">
      <c r="A63" s="11" t="s">
        <v>69</v>
      </c>
      <c r="B63" s="12" t="s">
        <v>70</v>
      </c>
      <c r="C63" s="32">
        <v>30000</v>
      </c>
      <c r="D63" s="16">
        <v>24107.5</v>
      </c>
      <c r="E63" s="16">
        <v>22691.75</v>
      </c>
      <c r="F63" s="16">
        <v>29558.15</v>
      </c>
      <c r="G63" s="120">
        <f>23186.75+6231.5</f>
        <v>29418.25</v>
      </c>
      <c r="H63" s="13">
        <v>30000</v>
      </c>
      <c r="I63" s="32">
        <v>30000</v>
      </c>
      <c r="J63" s="32">
        <v>30000</v>
      </c>
      <c r="K63" s="14">
        <f t="shared" si="7"/>
        <v>0</v>
      </c>
    </row>
    <row r="64" spans="1:11" ht="15.75" customHeight="1" x14ac:dyDescent="0.25">
      <c r="A64" s="11" t="s">
        <v>71</v>
      </c>
      <c r="B64" s="12" t="s">
        <v>72</v>
      </c>
      <c r="C64" s="64">
        <v>200</v>
      </c>
      <c r="D64" s="16">
        <v>74.650000000000006</v>
      </c>
      <c r="E64" s="16">
        <v>31.55</v>
      </c>
      <c r="F64" s="16">
        <v>49.55</v>
      </c>
      <c r="G64" s="120">
        <v>223.18</v>
      </c>
      <c r="H64" s="1">
        <v>200</v>
      </c>
      <c r="I64" s="64">
        <v>200</v>
      </c>
      <c r="J64" s="64">
        <v>200</v>
      </c>
      <c r="K64" s="14">
        <f t="shared" si="7"/>
        <v>0</v>
      </c>
    </row>
    <row r="65" spans="1:11" ht="15.75" customHeight="1" x14ac:dyDescent="0.25">
      <c r="A65" s="11" t="s">
        <v>73</v>
      </c>
      <c r="B65" s="12" t="s">
        <v>74</v>
      </c>
      <c r="C65" s="64">
        <v>800</v>
      </c>
      <c r="D65" s="16">
        <v>60</v>
      </c>
      <c r="E65" s="16">
        <v>100</v>
      </c>
      <c r="F65" s="16">
        <v>60</v>
      </c>
      <c r="G65" s="120">
        <v>105</v>
      </c>
      <c r="H65" s="1">
        <v>800</v>
      </c>
      <c r="I65" s="64">
        <v>800</v>
      </c>
      <c r="J65" s="64">
        <v>800</v>
      </c>
      <c r="K65" s="14">
        <f t="shared" si="7"/>
        <v>0</v>
      </c>
    </row>
    <row r="66" spans="1:11" ht="15.75" customHeight="1" x14ac:dyDescent="0.25">
      <c r="A66" s="11" t="s">
        <v>75</v>
      </c>
      <c r="B66" s="12" t="s">
        <v>76</v>
      </c>
      <c r="C66" s="64">
        <v>400</v>
      </c>
      <c r="D66" s="16">
        <v>419.85</v>
      </c>
      <c r="E66" s="16">
        <v>397.56</v>
      </c>
      <c r="F66" s="16">
        <v>424.22</v>
      </c>
      <c r="G66" s="120">
        <v>510.61</v>
      </c>
      <c r="H66" s="1">
        <v>400</v>
      </c>
      <c r="I66" s="64">
        <v>400</v>
      </c>
      <c r="J66" s="64">
        <v>400</v>
      </c>
      <c r="K66" s="14">
        <f t="shared" si="7"/>
        <v>0</v>
      </c>
    </row>
    <row r="67" spans="1:11" ht="15.75" customHeight="1" x14ac:dyDescent="0.25">
      <c r="A67" s="11" t="s">
        <v>77</v>
      </c>
      <c r="B67" s="12" t="s">
        <v>78</v>
      </c>
      <c r="C67" s="64">
        <v>300</v>
      </c>
      <c r="D67" s="16">
        <v>69.239999999999995</v>
      </c>
      <c r="E67" s="16">
        <v>148.63999999999999</v>
      </c>
      <c r="F67" s="16">
        <v>175.37</v>
      </c>
      <c r="G67" s="120">
        <v>114.29</v>
      </c>
      <c r="H67" s="1">
        <v>300</v>
      </c>
      <c r="I67" s="64">
        <v>300</v>
      </c>
      <c r="J67" s="64">
        <v>300</v>
      </c>
      <c r="K67" s="14">
        <f t="shared" si="7"/>
        <v>0</v>
      </c>
    </row>
    <row r="68" spans="1:11" ht="15.75" customHeight="1" x14ac:dyDescent="0.25">
      <c r="A68" s="19"/>
      <c r="B68" s="17" t="s">
        <v>79</v>
      </c>
      <c r="C68" s="18">
        <f t="shared" ref="C68" si="8">SUM(C56:C67)</f>
        <v>144614.79999999999</v>
      </c>
      <c r="D68" s="18">
        <f t="shared" ref="D68:F68" si="9">SUM(D56:D67)</f>
        <v>95358.840000000011</v>
      </c>
      <c r="E68" s="18">
        <f t="shared" si="9"/>
        <v>91041.07</v>
      </c>
      <c r="F68" s="18">
        <f t="shared" si="9"/>
        <v>111740.61</v>
      </c>
      <c r="G68" s="120">
        <f>SUM(G56:G67)</f>
        <v>124734.65999999999</v>
      </c>
      <c r="H68" s="16">
        <f>SUM(H56:H67)</f>
        <v>148791</v>
      </c>
      <c r="I68" s="18">
        <f t="shared" ref="I68:J68" si="10">SUM(I56:I67)</f>
        <v>148791</v>
      </c>
      <c r="J68" s="18">
        <f t="shared" si="10"/>
        <v>148791</v>
      </c>
      <c r="K68" s="14">
        <f t="shared" si="7"/>
        <v>2.8878095464641321E-2</v>
      </c>
    </row>
    <row r="69" spans="1:11" ht="15.75" customHeight="1" x14ac:dyDescent="0.25">
      <c r="A69" s="20"/>
      <c r="B69" s="21"/>
      <c r="C69" s="22"/>
      <c r="D69" s="22"/>
      <c r="E69" s="22"/>
      <c r="F69" s="22"/>
      <c r="G69" s="121"/>
      <c r="H69" s="31"/>
      <c r="I69" s="66"/>
      <c r="J69" s="22"/>
      <c r="K69" s="14"/>
    </row>
    <row r="70" spans="1:11" ht="15.75" customHeight="1" x14ac:dyDescent="0.25">
      <c r="A70" s="11" t="s">
        <v>80</v>
      </c>
      <c r="B70" s="12" t="s">
        <v>81</v>
      </c>
      <c r="C70" s="16">
        <v>100000</v>
      </c>
      <c r="D70" s="16">
        <v>124534.7</v>
      </c>
      <c r="E70" s="16">
        <v>115760.79</v>
      </c>
      <c r="F70" s="16">
        <v>123540.85</v>
      </c>
      <c r="G70" s="120">
        <v>87793.52</v>
      </c>
      <c r="H70" s="13">
        <v>100000</v>
      </c>
      <c r="I70" s="32">
        <v>100000</v>
      </c>
      <c r="J70" s="16">
        <v>100000</v>
      </c>
      <c r="K70" s="14">
        <f>SUM(J70-C70)/C70</f>
        <v>0</v>
      </c>
    </row>
    <row r="71" spans="1:11" ht="15.75" customHeight="1" x14ac:dyDescent="0.25">
      <c r="A71" s="19"/>
      <c r="B71" s="17" t="s">
        <v>82</v>
      </c>
      <c r="C71" s="18">
        <f t="shared" ref="C71" si="11">SUM(C70)</f>
        <v>100000</v>
      </c>
      <c r="D71" s="18">
        <f t="shared" ref="D71" si="12">SUM(D70)</f>
        <v>124534.7</v>
      </c>
      <c r="E71" s="18">
        <f t="shared" ref="E71:J71" si="13">SUM(E70)</f>
        <v>115760.79</v>
      </c>
      <c r="F71" s="18">
        <f t="shared" si="13"/>
        <v>123540.85</v>
      </c>
      <c r="G71" s="120">
        <f t="shared" si="13"/>
        <v>87793.52</v>
      </c>
      <c r="H71" s="16">
        <f t="shared" si="13"/>
        <v>100000</v>
      </c>
      <c r="I71" s="18">
        <f t="shared" ref="I71" si="14">SUM(I70)</f>
        <v>100000</v>
      </c>
      <c r="J71" s="18">
        <f t="shared" si="13"/>
        <v>100000</v>
      </c>
      <c r="K71" s="14">
        <f>SUM(J71-C71)/C71</f>
        <v>0</v>
      </c>
    </row>
    <row r="72" spans="1:11" ht="15.75" customHeight="1" x14ac:dyDescent="0.25">
      <c r="A72" s="20"/>
      <c r="B72" s="21"/>
      <c r="C72" s="22"/>
      <c r="D72" s="22"/>
      <c r="E72" s="22"/>
      <c r="F72" s="22"/>
      <c r="G72" s="121"/>
      <c r="H72" s="31"/>
      <c r="I72" s="66"/>
      <c r="J72" s="22"/>
      <c r="K72" s="14"/>
    </row>
    <row r="73" spans="1:11" ht="15.75" customHeight="1" x14ac:dyDescent="0.25">
      <c r="A73" s="11" t="s">
        <v>83</v>
      </c>
      <c r="B73" s="12" t="s">
        <v>1149</v>
      </c>
      <c r="C73" s="32">
        <v>61082</v>
      </c>
      <c r="D73" s="16">
        <v>30722.61</v>
      </c>
      <c r="E73" s="16">
        <v>56037.62</v>
      </c>
      <c r="F73" s="16">
        <v>44204.39</v>
      </c>
      <c r="G73" s="120">
        <v>61082</v>
      </c>
      <c r="H73" s="13">
        <v>81445</v>
      </c>
      <c r="I73" s="32">
        <v>81445</v>
      </c>
      <c r="J73" s="32">
        <v>81445</v>
      </c>
      <c r="K73" s="14">
        <f>SUM(J73-C73)/C73</f>
        <v>0.33337153334861336</v>
      </c>
    </row>
    <row r="74" spans="1:11" ht="15.75" customHeight="1" x14ac:dyDescent="0.25">
      <c r="A74" s="11" t="s">
        <v>806</v>
      </c>
      <c r="B74" s="12" t="s">
        <v>878</v>
      </c>
      <c r="C74" s="32">
        <v>520879</v>
      </c>
      <c r="D74" s="16">
        <v>409684.88</v>
      </c>
      <c r="E74" s="16">
        <v>376561.4</v>
      </c>
      <c r="F74" s="16">
        <v>400665.24</v>
      </c>
      <c r="G74" s="120">
        <v>488640.38</v>
      </c>
      <c r="H74" s="13">
        <v>585300</v>
      </c>
      <c r="I74" s="32">
        <v>585300</v>
      </c>
      <c r="J74" s="32">
        <v>585300</v>
      </c>
      <c r="K74" s="14">
        <f t="shared" ref="K74:K82" si="15">SUM(J74-C74)/C74</f>
        <v>0.12367747595890792</v>
      </c>
    </row>
    <row r="75" spans="1:11" ht="15.75" customHeight="1" x14ac:dyDescent="0.25">
      <c r="A75" s="11" t="s">
        <v>84</v>
      </c>
      <c r="B75" s="12" t="s">
        <v>1028</v>
      </c>
      <c r="C75" s="32">
        <v>2549</v>
      </c>
      <c r="D75" s="16">
        <v>929.64</v>
      </c>
      <c r="E75" s="16">
        <v>1542.29</v>
      </c>
      <c r="F75" s="16">
        <v>1353.08</v>
      </c>
      <c r="G75" s="120">
        <v>2549</v>
      </c>
      <c r="H75" s="13">
        <v>2784</v>
      </c>
      <c r="I75" s="32">
        <v>2784</v>
      </c>
      <c r="J75" s="32">
        <v>2784</v>
      </c>
      <c r="K75" s="14">
        <f t="shared" si="15"/>
        <v>9.2193016869360531E-2</v>
      </c>
    </row>
    <row r="76" spans="1:11" ht="15.75" customHeight="1" x14ac:dyDescent="0.25">
      <c r="A76" s="11" t="s">
        <v>85</v>
      </c>
      <c r="B76" s="12" t="s">
        <v>1029</v>
      </c>
      <c r="C76" s="32">
        <v>1218</v>
      </c>
      <c r="D76" s="16">
        <v>497.82</v>
      </c>
      <c r="E76" s="16">
        <v>672.57</v>
      </c>
      <c r="F76" s="16">
        <v>653.5</v>
      </c>
      <c r="G76" s="120">
        <v>1218</v>
      </c>
      <c r="H76" s="13">
        <v>1328</v>
      </c>
      <c r="I76" s="32">
        <v>1328</v>
      </c>
      <c r="J76" s="32">
        <v>1328</v>
      </c>
      <c r="K76" s="14">
        <f t="shared" si="15"/>
        <v>9.0311986863711002E-2</v>
      </c>
    </row>
    <row r="77" spans="1:11" ht="15.75" customHeight="1" x14ac:dyDescent="0.25">
      <c r="A77" s="11" t="s">
        <v>821</v>
      </c>
      <c r="B77" s="12" t="s">
        <v>1030</v>
      </c>
      <c r="C77" s="32">
        <v>14475</v>
      </c>
      <c r="D77" s="16">
        <v>5203.6400000000003</v>
      </c>
      <c r="E77" s="16">
        <v>7966.69</v>
      </c>
      <c r="F77" s="16">
        <v>10044.43</v>
      </c>
      <c r="G77" s="120">
        <v>14475</v>
      </c>
      <c r="H77" s="13">
        <v>18104</v>
      </c>
      <c r="I77" s="32">
        <v>18104.14</v>
      </c>
      <c r="J77" s="32">
        <v>18104.14</v>
      </c>
      <c r="K77" s="14">
        <f t="shared" si="15"/>
        <v>0.25071778929188254</v>
      </c>
    </row>
    <row r="78" spans="1:11" ht="15.75" customHeight="1" x14ac:dyDescent="0.25">
      <c r="A78" s="11" t="s">
        <v>997</v>
      </c>
      <c r="B78" s="12" t="s">
        <v>998</v>
      </c>
      <c r="C78" s="32">
        <v>5000</v>
      </c>
      <c r="D78" s="55">
        <v>0</v>
      </c>
      <c r="E78" s="16">
        <v>0</v>
      </c>
      <c r="F78" s="16">
        <v>1618.75</v>
      </c>
      <c r="G78" s="120">
        <v>2264.1</v>
      </c>
      <c r="H78" s="13">
        <v>2000</v>
      </c>
      <c r="I78" s="32">
        <v>2000</v>
      </c>
      <c r="J78" s="32">
        <v>2000</v>
      </c>
      <c r="K78" s="14">
        <f t="shared" si="15"/>
        <v>-0.6</v>
      </c>
    </row>
    <row r="79" spans="1:11" ht="15.75" customHeight="1" x14ac:dyDescent="0.25">
      <c r="A79" s="11" t="s">
        <v>86</v>
      </c>
      <c r="B79" s="12" t="s">
        <v>87</v>
      </c>
      <c r="C79" s="32">
        <v>2771</v>
      </c>
      <c r="D79" s="16">
        <v>3634</v>
      </c>
      <c r="E79" s="16">
        <v>0</v>
      </c>
      <c r="F79" s="16">
        <v>2582</v>
      </c>
      <c r="G79" s="120">
        <v>1972.53</v>
      </c>
      <c r="H79" s="13">
        <v>2600</v>
      </c>
      <c r="I79" s="32">
        <v>2600</v>
      </c>
      <c r="J79" s="32">
        <v>2600</v>
      </c>
      <c r="K79" s="14">
        <f t="shared" si="15"/>
        <v>-6.1710573800072173E-2</v>
      </c>
    </row>
    <row r="80" spans="1:11" ht="15.75" customHeight="1" x14ac:dyDescent="0.25">
      <c r="A80" s="11" t="s">
        <v>88</v>
      </c>
      <c r="B80" s="12" t="s">
        <v>89</v>
      </c>
      <c r="C80" s="32">
        <v>55646</v>
      </c>
      <c r="D80" s="16">
        <v>68448.009999999995</v>
      </c>
      <c r="E80" s="16">
        <v>64596.959999999999</v>
      </c>
      <c r="F80" s="16">
        <v>44656.73</v>
      </c>
      <c r="G80" s="120">
        <v>33962.76</v>
      </c>
      <c r="H80" s="13">
        <v>55646</v>
      </c>
      <c r="I80" s="32">
        <v>55646</v>
      </c>
      <c r="J80" s="32">
        <v>55646</v>
      </c>
      <c r="K80" s="14">
        <f t="shared" si="15"/>
        <v>0</v>
      </c>
    </row>
    <row r="81" spans="1:11" ht="15.75" customHeight="1" x14ac:dyDescent="0.25">
      <c r="A81" s="11" t="s">
        <v>90</v>
      </c>
      <c r="B81" s="12" t="s">
        <v>805</v>
      </c>
      <c r="C81" s="32">
        <v>1800</v>
      </c>
      <c r="D81" s="16">
        <v>2162.25</v>
      </c>
      <c r="E81" s="16">
        <v>1553.5</v>
      </c>
      <c r="F81" s="16">
        <v>2647.5</v>
      </c>
      <c r="G81" s="120">
        <v>2486</v>
      </c>
      <c r="H81" s="13">
        <v>2200</v>
      </c>
      <c r="I81" s="32">
        <v>2200</v>
      </c>
      <c r="J81" s="32">
        <v>2200</v>
      </c>
      <c r="K81" s="14">
        <f t="shared" si="15"/>
        <v>0.22222222222222221</v>
      </c>
    </row>
    <row r="82" spans="1:11" ht="15.75" customHeight="1" x14ac:dyDescent="0.25">
      <c r="A82" s="19"/>
      <c r="B82" s="17" t="s">
        <v>91</v>
      </c>
      <c r="C82" s="18">
        <f>SUM(C73:C81)</f>
        <v>665420</v>
      </c>
      <c r="D82" s="18">
        <f t="shared" ref="D82:F82" si="16">SUM(D73:D81)</f>
        <v>521282.85000000003</v>
      </c>
      <c r="E82" s="18">
        <f t="shared" si="16"/>
        <v>508931.03</v>
      </c>
      <c r="F82" s="18">
        <f t="shared" si="16"/>
        <v>508425.62</v>
      </c>
      <c r="G82" s="120">
        <f>SUM(G73:G81)</f>
        <v>608649.77</v>
      </c>
      <c r="H82" s="16">
        <f>SUM(H73:H81)</f>
        <v>751407</v>
      </c>
      <c r="I82" s="18">
        <f>SUM(I73:I81)</f>
        <v>751407.14</v>
      </c>
      <c r="J82" s="18">
        <f t="shared" ref="J82" si="17">SUM(J72:J81)</f>
        <v>751407.14</v>
      </c>
      <c r="K82" s="14">
        <f t="shared" si="15"/>
        <v>0.12922235580535604</v>
      </c>
    </row>
    <row r="83" spans="1:11" ht="15.75" customHeight="1" x14ac:dyDescent="0.25">
      <c r="A83" s="20"/>
      <c r="B83" s="21"/>
      <c r="C83" s="22"/>
      <c r="D83" s="22"/>
      <c r="E83" s="22"/>
      <c r="F83" s="22"/>
      <c r="G83" s="121"/>
      <c r="H83" s="31"/>
      <c r="I83" s="66"/>
      <c r="J83" s="22"/>
      <c r="K83" s="14"/>
    </row>
    <row r="84" spans="1:11" ht="15.75" customHeight="1" x14ac:dyDescent="0.25">
      <c r="A84" s="11" t="s">
        <v>889</v>
      </c>
      <c r="B84" s="12" t="s">
        <v>890</v>
      </c>
      <c r="C84" s="32">
        <v>1</v>
      </c>
      <c r="D84" s="16">
        <v>0</v>
      </c>
      <c r="E84" s="16">
        <v>0</v>
      </c>
      <c r="F84" s="16">
        <v>0</v>
      </c>
      <c r="G84" s="120">
        <v>0</v>
      </c>
      <c r="H84" s="13">
        <v>0</v>
      </c>
      <c r="I84" s="32">
        <v>0</v>
      </c>
      <c r="J84" s="32">
        <v>0</v>
      </c>
      <c r="K84" s="14">
        <f>SUM(J84-C84)/C84</f>
        <v>-1</v>
      </c>
    </row>
    <row r="85" spans="1:11" ht="15.75" customHeight="1" x14ac:dyDescent="0.25">
      <c r="A85" s="11" t="s">
        <v>92</v>
      </c>
      <c r="B85" s="12" t="s">
        <v>93</v>
      </c>
      <c r="C85" s="32">
        <v>800</v>
      </c>
      <c r="D85" s="16">
        <v>642.4</v>
      </c>
      <c r="E85" s="16">
        <v>474.15</v>
      </c>
      <c r="F85" s="16">
        <v>547.38</v>
      </c>
      <c r="G85" s="120">
        <v>482.88</v>
      </c>
      <c r="H85" s="13">
        <v>800</v>
      </c>
      <c r="I85" s="32">
        <v>800</v>
      </c>
      <c r="J85" s="32">
        <v>800</v>
      </c>
      <c r="K85" s="14">
        <f>SUM(J85-C85)/C85</f>
        <v>0</v>
      </c>
    </row>
    <row r="86" spans="1:11" ht="15.75" customHeight="1" x14ac:dyDescent="0.25">
      <c r="A86" s="11" t="s">
        <v>94</v>
      </c>
      <c r="B86" s="12" t="s">
        <v>95</v>
      </c>
      <c r="C86" s="32">
        <v>600</v>
      </c>
      <c r="D86" s="16">
        <v>546.77</v>
      </c>
      <c r="E86" s="16">
        <v>699.25</v>
      </c>
      <c r="F86" s="16">
        <v>1084.3699999999999</v>
      </c>
      <c r="G86" s="120">
        <v>714.94</v>
      </c>
      <c r="H86" s="13">
        <v>800</v>
      </c>
      <c r="I86" s="32">
        <v>800</v>
      </c>
      <c r="J86" s="32">
        <v>800</v>
      </c>
      <c r="K86" s="14">
        <f t="shared" ref="K86:K92" si="18">SUM(J86-C86)/C86</f>
        <v>0.33333333333333331</v>
      </c>
    </row>
    <row r="87" spans="1:11" ht="15.75" customHeight="1" x14ac:dyDescent="0.25">
      <c r="A87" s="11" t="s">
        <v>96</v>
      </c>
      <c r="B87" s="12" t="s">
        <v>975</v>
      </c>
      <c r="C87" s="32">
        <v>500</v>
      </c>
      <c r="D87" s="16">
        <v>795</v>
      </c>
      <c r="E87" s="16">
        <v>150</v>
      </c>
      <c r="F87" s="16">
        <v>0</v>
      </c>
      <c r="G87" s="120">
        <v>25</v>
      </c>
      <c r="H87" s="13">
        <v>500</v>
      </c>
      <c r="I87" s="32">
        <v>500</v>
      </c>
      <c r="J87" s="32">
        <v>500</v>
      </c>
      <c r="K87" s="14">
        <f t="shared" si="18"/>
        <v>0</v>
      </c>
    </row>
    <row r="88" spans="1:11" ht="15.75" customHeight="1" x14ac:dyDescent="0.25">
      <c r="A88" s="11" t="s">
        <v>97</v>
      </c>
      <c r="B88" s="12" t="s">
        <v>98</v>
      </c>
      <c r="C88" s="32">
        <v>200</v>
      </c>
      <c r="D88" s="16">
        <v>151.72999999999999</v>
      </c>
      <c r="E88" s="16">
        <v>113.52</v>
      </c>
      <c r="F88" s="16">
        <v>65.989999999999995</v>
      </c>
      <c r="G88" s="120">
        <v>112.18</v>
      </c>
      <c r="H88" s="13">
        <v>200</v>
      </c>
      <c r="I88" s="32">
        <v>200</v>
      </c>
      <c r="J88" s="32">
        <v>200</v>
      </c>
      <c r="K88" s="14">
        <f t="shared" si="18"/>
        <v>0</v>
      </c>
    </row>
    <row r="89" spans="1:11" ht="15.75" customHeight="1" x14ac:dyDescent="0.25">
      <c r="A89" s="11" t="s">
        <v>99</v>
      </c>
      <c r="B89" s="12" t="s">
        <v>100</v>
      </c>
      <c r="C89" s="32">
        <v>800</v>
      </c>
      <c r="D89" s="16">
        <v>687.08</v>
      </c>
      <c r="E89" s="16">
        <v>551.95000000000005</v>
      </c>
      <c r="F89" s="16">
        <v>877.89</v>
      </c>
      <c r="G89" s="120">
        <v>1415.27</v>
      </c>
      <c r="H89" s="13">
        <v>1000</v>
      </c>
      <c r="I89" s="32">
        <v>1000</v>
      </c>
      <c r="J89" s="32">
        <v>1000</v>
      </c>
      <c r="K89" s="14">
        <f t="shared" si="18"/>
        <v>0.25</v>
      </c>
    </row>
    <row r="90" spans="1:11" ht="15.75" customHeight="1" x14ac:dyDescent="0.25">
      <c r="A90" s="11" t="s">
        <v>882</v>
      </c>
      <c r="B90" s="12" t="s">
        <v>883</v>
      </c>
      <c r="C90" s="32">
        <v>6000</v>
      </c>
      <c r="D90" s="16">
        <v>1000</v>
      </c>
      <c r="E90" s="16">
        <v>0</v>
      </c>
      <c r="F90" s="16">
        <v>0</v>
      </c>
      <c r="G90" s="120">
        <f>3042.35+1500</f>
        <v>4542.3500000000004</v>
      </c>
      <c r="H90" s="13">
        <v>6000</v>
      </c>
      <c r="I90" s="32">
        <v>6000</v>
      </c>
      <c r="J90" s="32">
        <v>6000</v>
      </c>
      <c r="K90" s="14">
        <f t="shared" si="18"/>
        <v>0</v>
      </c>
    </row>
    <row r="91" spans="1:11" ht="15.75" customHeight="1" x14ac:dyDescent="0.25">
      <c r="A91" s="11" t="s">
        <v>101</v>
      </c>
      <c r="B91" s="12" t="s">
        <v>102</v>
      </c>
      <c r="C91" s="32">
        <v>1</v>
      </c>
      <c r="D91" s="16">
        <v>0</v>
      </c>
      <c r="E91" s="16">
        <v>0</v>
      </c>
      <c r="F91" s="16">
        <v>0</v>
      </c>
      <c r="G91" s="120">
        <v>0</v>
      </c>
      <c r="H91" s="13">
        <v>0</v>
      </c>
      <c r="I91" s="32">
        <v>0</v>
      </c>
      <c r="J91" s="32">
        <v>0</v>
      </c>
      <c r="K91" s="14">
        <f t="shared" si="18"/>
        <v>-1</v>
      </c>
    </row>
    <row r="92" spans="1:11" ht="15.75" customHeight="1" x14ac:dyDescent="0.25">
      <c r="A92" s="19"/>
      <c r="B92" s="17" t="s">
        <v>103</v>
      </c>
      <c r="C92" s="18">
        <f t="shared" ref="C92" si="19">SUM(C83:C91)</f>
        <v>8902</v>
      </c>
      <c r="D92" s="18">
        <f t="shared" ref="D92:J92" si="20">SUM(D83:D91)</f>
        <v>3822.98</v>
      </c>
      <c r="E92" s="18">
        <f t="shared" si="20"/>
        <v>1988.8700000000001</v>
      </c>
      <c r="F92" s="18">
        <f t="shared" si="20"/>
        <v>2575.63</v>
      </c>
      <c r="G92" s="120">
        <f t="shared" si="20"/>
        <v>7292.6200000000008</v>
      </c>
      <c r="H92" s="18">
        <f t="shared" si="20"/>
        <v>9300</v>
      </c>
      <c r="I92" s="18">
        <f t="shared" si="20"/>
        <v>9300</v>
      </c>
      <c r="J92" s="18">
        <f t="shared" si="20"/>
        <v>9300</v>
      </c>
      <c r="K92" s="14">
        <f t="shared" si="18"/>
        <v>4.4709054145135922E-2</v>
      </c>
    </row>
    <row r="93" spans="1:11" ht="15.75" customHeight="1" x14ac:dyDescent="0.25">
      <c r="A93" s="20"/>
      <c r="B93" s="21"/>
      <c r="C93" s="22"/>
      <c r="D93" s="22"/>
      <c r="E93" s="22"/>
      <c r="F93" s="22"/>
      <c r="G93" s="121"/>
      <c r="H93" s="31"/>
      <c r="I93" s="66"/>
      <c r="J93" s="22"/>
      <c r="K93" s="14"/>
    </row>
    <row r="94" spans="1:11" ht="15.75" customHeight="1" x14ac:dyDescent="0.25">
      <c r="A94" s="11" t="s">
        <v>104</v>
      </c>
      <c r="B94" s="12" t="s">
        <v>105</v>
      </c>
      <c r="C94" s="18">
        <v>500</v>
      </c>
      <c r="D94" s="16">
        <v>394.04</v>
      </c>
      <c r="E94" s="16">
        <v>454.35</v>
      </c>
      <c r="F94" s="16">
        <v>1099.17</v>
      </c>
      <c r="G94" s="120">
        <v>620.82000000000005</v>
      </c>
      <c r="H94" s="16">
        <v>600</v>
      </c>
      <c r="I94" s="18">
        <v>600</v>
      </c>
      <c r="J94" s="18">
        <v>600</v>
      </c>
      <c r="K94" s="14">
        <f>SUM(J94-C94)/C94</f>
        <v>0.2</v>
      </c>
    </row>
    <row r="95" spans="1:11" ht="15.75" customHeight="1" x14ac:dyDescent="0.25">
      <c r="A95" s="11" t="s">
        <v>106</v>
      </c>
      <c r="B95" s="12" t="s">
        <v>107</v>
      </c>
      <c r="C95" s="18">
        <v>150</v>
      </c>
      <c r="D95" s="16">
        <v>140.72999999999999</v>
      </c>
      <c r="E95" s="16">
        <v>68.19</v>
      </c>
      <c r="F95" s="16">
        <v>80.16</v>
      </c>
      <c r="G95" s="120">
        <v>72.73</v>
      </c>
      <c r="H95" s="16">
        <v>150</v>
      </c>
      <c r="I95" s="18">
        <v>150</v>
      </c>
      <c r="J95" s="18">
        <v>150</v>
      </c>
      <c r="K95" s="14">
        <f t="shared" ref="K95:K98" si="21">SUM(J95-C95)/C95</f>
        <v>0</v>
      </c>
    </row>
    <row r="96" spans="1:11" ht="15.75" customHeight="1" x14ac:dyDescent="0.25">
      <c r="A96" s="11" t="s">
        <v>108</v>
      </c>
      <c r="B96" s="12" t="s">
        <v>109</v>
      </c>
      <c r="C96" s="18">
        <v>750</v>
      </c>
      <c r="D96" s="16">
        <v>849.19</v>
      </c>
      <c r="E96" s="16">
        <v>805.2</v>
      </c>
      <c r="F96" s="16">
        <v>941.12</v>
      </c>
      <c r="G96" s="120">
        <v>801.39</v>
      </c>
      <c r="H96" s="16">
        <v>800</v>
      </c>
      <c r="I96" s="18">
        <v>800</v>
      </c>
      <c r="J96" s="18">
        <v>800</v>
      </c>
      <c r="K96" s="14">
        <f t="shared" si="21"/>
        <v>6.6666666666666666E-2</v>
      </c>
    </row>
    <row r="97" spans="1:11" ht="15.75" customHeight="1" x14ac:dyDescent="0.25">
      <c r="A97" s="11" t="s">
        <v>110</v>
      </c>
      <c r="B97" s="12" t="s">
        <v>111</v>
      </c>
      <c r="C97" s="18">
        <v>250</v>
      </c>
      <c r="D97" s="16">
        <v>60</v>
      </c>
      <c r="E97" s="16">
        <v>0</v>
      </c>
      <c r="F97" s="16">
        <v>0</v>
      </c>
      <c r="G97" s="120">
        <v>0</v>
      </c>
      <c r="H97" s="16">
        <v>250</v>
      </c>
      <c r="I97" s="18">
        <v>250</v>
      </c>
      <c r="J97" s="18">
        <v>250</v>
      </c>
      <c r="K97" s="14">
        <f t="shared" si="21"/>
        <v>0</v>
      </c>
    </row>
    <row r="98" spans="1:11" ht="15.75" customHeight="1" x14ac:dyDescent="0.25">
      <c r="A98" s="19"/>
      <c r="B98" s="17" t="s">
        <v>112</v>
      </c>
      <c r="C98" s="18">
        <f t="shared" ref="C98" si="22">SUM(C94:C97)</f>
        <v>1650</v>
      </c>
      <c r="D98" s="18">
        <f>SUM(D94:D97)</f>
        <v>1443.96</v>
      </c>
      <c r="E98" s="18">
        <f t="shared" ref="E98:I98" si="23">SUM(E94:E97)</f>
        <v>1327.74</v>
      </c>
      <c r="F98" s="18">
        <f t="shared" si="23"/>
        <v>2120.4500000000003</v>
      </c>
      <c r="G98" s="120">
        <f t="shared" si="23"/>
        <v>1494.94</v>
      </c>
      <c r="H98" s="16">
        <f t="shared" si="23"/>
        <v>1800</v>
      </c>
      <c r="I98" s="18">
        <f t="shared" si="23"/>
        <v>1800</v>
      </c>
      <c r="J98" s="18">
        <f t="shared" ref="J98" si="24">SUM(J94:J97)</f>
        <v>1800</v>
      </c>
      <c r="K98" s="14">
        <f t="shared" si="21"/>
        <v>9.0909090909090912E-2</v>
      </c>
    </row>
    <row r="99" spans="1:11" ht="15.75" customHeight="1" x14ac:dyDescent="0.25">
      <c r="A99" s="20"/>
      <c r="B99" s="21"/>
      <c r="C99" s="22"/>
      <c r="D99" s="22"/>
      <c r="E99" s="22"/>
      <c r="F99" s="22"/>
      <c r="G99" s="121"/>
      <c r="H99" s="31"/>
      <c r="I99" s="66"/>
      <c r="J99" s="22"/>
      <c r="K99" s="14"/>
    </row>
    <row r="100" spans="1:11" ht="15.75" customHeight="1" x14ac:dyDescent="0.25">
      <c r="A100" s="11" t="s">
        <v>113</v>
      </c>
      <c r="B100" s="12" t="s">
        <v>831</v>
      </c>
      <c r="C100" s="16">
        <v>8550</v>
      </c>
      <c r="D100" s="16">
        <v>8375</v>
      </c>
      <c r="E100" s="16">
        <v>8320.2999999999993</v>
      </c>
      <c r="F100" s="16">
        <v>8600</v>
      </c>
      <c r="G100" s="120">
        <v>8750</v>
      </c>
      <c r="H100" s="1">
        <v>8550</v>
      </c>
      <c r="I100" s="1">
        <v>8550</v>
      </c>
      <c r="J100" s="16">
        <v>8550</v>
      </c>
      <c r="K100" s="14">
        <f>SUM(J100-C100)/C100</f>
        <v>0</v>
      </c>
    </row>
    <row r="101" spans="1:11" ht="15.75" customHeight="1" x14ac:dyDescent="0.25">
      <c r="A101" s="19"/>
      <c r="B101" s="17" t="s">
        <v>114</v>
      </c>
      <c r="C101" s="18">
        <f t="shared" ref="C101" si="25">SUM(C100)</f>
        <v>8550</v>
      </c>
      <c r="D101" s="18">
        <f t="shared" ref="D101" si="26">SUM(D100)</f>
        <v>8375</v>
      </c>
      <c r="E101" s="18">
        <f t="shared" ref="E101:J101" si="27">SUM(E100)</f>
        <v>8320.2999999999993</v>
      </c>
      <c r="F101" s="18">
        <f t="shared" si="27"/>
        <v>8600</v>
      </c>
      <c r="G101" s="120">
        <f t="shared" si="27"/>
        <v>8750</v>
      </c>
      <c r="H101" s="16">
        <f t="shared" si="27"/>
        <v>8550</v>
      </c>
      <c r="I101" s="18">
        <f t="shared" ref="I101" si="28">SUM(I100)</f>
        <v>8550</v>
      </c>
      <c r="J101" s="18">
        <f t="shared" si="27"/>
        <v>8550</v>
      </c>
      <c r="K101" s="14">
        <f>SUM(J101-C101)/C101</f>
        <v>0</v>
      </c>
    </row>
    <row r="102" spans="1:11" ht="15.75" customHeight="1" x14ac:dyDescent="0.25">
      <c r="A102" s="20"/>
      <c r="B102" s="21"/>
      <c r="C102" s="22"/>
      <c r="D102" s="22"/>
      <c r="E102" s="22"/>
      <c r="F102" s="22"/>
      <c r="G102" s="121"/>
      <c r="H102" s="31"/>
      <c r="I102" s="66"/>
      <c r="J102" s="22"/>
      <c r="K102" s="14"/>
    </row>
    <row r="103" spans="1:11" ht="15.75" customHeight="1" x14ac:dyDescent="0.25">
      <c r="A103" s="11" t="s">
        <v>115</v>
      </c>
      <c r="B103" s="12" t="s">
        <v>812</v>
      </c>
      <c r="C103" s="32">
        <v>500</v>
      </c>
      <c r="D103" s="16">
        <v>1781.65</v>
      </c>
      <c r="E103" s="16">
        <v>479.75</v>
      </c>
      <c r="F103" s="16">
        <v>505.29</v>
      </c>
      <c r="G103" s="120">
        <v>869.89</v>
      </c>
      <c r="H103" s="13">
        <v>500</v>
      </c>
      <c r="I103" s="32">
        <v>500</v>
      </c>
      <c r="J103" s="32">
        <v>500</v>
      </c>
      <c r="K103" s="14">
        <f>SUM(J103-C103)/C103</f>
        <v>0</v>
      </c>
    </row>
    <row r="104" spans="1:11" ht="15.75" customHeight="1" x14ac:dyDescent="0.25">
      <c r="A104" s="11" t="s">
        <v>1150</v>
      </c>
      <c r="B104" s="12" t="s">
        <v>1151</v>
      </c>
      <c r="C104" s="32">
        <v>0</v>
      </c>
      <c r="D104" s="16">
        <v>0</v>
      </c>
      <c r="E104" s="16">
        <v>0</v>
      </c>
      <c r="F104" s="16">
        <v>0</v>
      </c>
      <c r="G104" s="120">
        <v>0</v>
      </c>
      <c r="H104" s="13">
        <v>10000</v>
      </c>
      <c r="I104" s="32">
        <v>10000</v>
      </c>
      <c r="J104" s="32">
        <v>10000</v>
      </c>
      <c r="K104" s="14" t="e">
        <f t="shared" ref="K104:K125" si="29">SUM(J104-C104)/C104</f>
        <v>#DIV/0!</v>
      </c>
    </row>
    <row r="105" spans="1:11" ht="15.75" customHeight="1" x14ac:dyDescent="0.25">
      <c r="A105" s="11" t="s">
        <v>839</v>
      </c>
      <c r="B105" s="12" t="s">
        <v>879</v>
      </c>
      <c r="C105" s="32">
        <v>15000</v>
      </c>
      <c r="D105" s="16">
        <v>17713.72</v>
      </c>
      <c r="E105" s="16">
        <v>14645.63</v>
      </c>
      <c r="F105" s="16">
        <v>38118.03</v>
      </c>
      <c r="G105" s="120">
        <v>15234.6</v>
      </c>
      <c r="H105" s="13">
        <v>15000</v>
      </c>
      <c r="I105" s="32">
        <v>15000</v>
      </c>
      <c r="J105" s="32">
        <v>15000</v>
      </c>
      <c r="K105" s="14">
        <f t="shared" si="29"/>
        <v>0</v>
      </c>
    </row>
    <row r="106" spans="1:11" ht="15.75" customHeight="1" x14ac:dyDescent="0.25">
      <c r="A106" s="11" t="s">
        <v>810</v>
      </c>
      <c r="B106" s="12" t="s">
        <v>1007</v>
      </c>
      <c r="C106" s="32">
        <v>150000</v>
      </c>
      <c r="D106" s="16">
        <v>114443.33</v>
      </c>
      <c r="E106" s="16">
        <v>121007.08</v>
      </c>
      <c r="F106" s="16">
        <v>159294</v>
      </c>
      <c r="G106" s="120">
        <v>177763.26</v>
      </c>
      <c r="H106" s="13">
        <v>250000</v>
      </c>
      <c r="I106" s="32">
        <v>250000</v>
      </c>
      <c r="J106" s="32">
        <v>250000</v>
      </c>
      <c r="K106" s="14">
        <f t="shared" si="29"/>
        <v>0.66666666666666663</v>
      </c>
    </row>
    <row r="107" spans="1:11" ht="15.75" customHeight="1" x14ac:dyDescent="0.25">
      <c r="A107" s="11" t="s">
        <v>840</v>
      </c>
      <c r="B107" s="12" t="s">
        <v>880</v>
      </c>
      <c r="C107" s="32">
        <v>7200</v>
      </c>
      <c r="D107" s="16">
        <v>6639.51</v>
      </c>
      <c r="E107" s="16">
        <v>7220.24</v>
      </c>
      <c r="F107" s="16">
        <v>7520.09</v>
      </c>
      <c r="G107" s="120">
        <v>7176.42</v>
      </c>
      <c r="H107" s="13">
        <v>7200</v>
      </c>
      <c r="I107" s="32">
        <v>7200</v>
      </c>
      <c r="J107" s="32">
        <v>7200</v>
      </c>
      <c r="K107" s="14">
        <f t="shared" si="29"/>
        <v>0</v>
      </c>
    </row>
    <row r="108" spans="1:11" ht="15.75" customHeight="1" x14ac:dyDescent="0.25">
      <c r="A108" s="11" t="s">
        <v>891</v>
      </c>
      <c r="B108" s="12" t="s">
        <v>1032</v>
      </c>
      <c r="C108" s="32">
        <v>7500</v>
      </c>
      <c r="D108" s="16">
        <v>15198.96</v>
      </c>
      <c r="E108" s="16">
        <v>2578.85</v>
      </c>
      <c r="F108" s="16">
        <v>9081.2000000000007</v>
      </c>
      <c r="G108" s="120">
        <v>5359.24</v>
      </c>
      <c r="H108" s="13">
        <v>7500</v>
      </c>
      <c r="I108" s="32">
        <v>7500</v>
      </c>
      <c r="J108" s="32">
        <v>7500</v>
      </c>
      <c r="K108" s="14">
        <f t="shared" si="29"/>
        <v>0</v>
      </c>
    </row>
    <row r="109" spans="1:11" ht="15.75" customHeight="1" x14ac:dyDescent="0.25">
      <c r="A109" s="11" t="s">
        <v>116</v>
      </c>
      <c r="B109" s="12" t="s">
        <v>117</v>
      </c>
      <c r="C109" s="32">
        <v>28082</v>
      </c>
      <c r="D109" s="16">
        <v>22346.09</v>
      </c>
      <c r="E109" s="16">
        <v>18027.29</v>
      </c>
      <c r="F109" s="16">
        <v>12161.13</v>
      </c>
      <c r="G109" s="120">
        <v>21788.880000000001</v>
      </c>
      <c r="H109" s="13">
        <v>32000</v>
      </c>
      <c r="I109" s="32">
        <v>32000</v>
      </c>
      <c r="J109" s="32">
        <v>32000</v>
      </c>
      <c r="K109" s="14">
        <f t="shared" si="29"/>
        <v>0.13951997720960047</v>
      </c>
    </row>
    <row r="110" spans="1:11" ht="15.75" customHeight="1" x14ac:dyDescent="0.25">
      <c r="A110" s="11" t="s">
        <v>118</v>
      </c>
      <c r="B110" s="12" t="s">
        <v>1167</v>
      </c>
      <c r="C110" s="32">
        <v>1000</v>
      </c>
      <c r="D110" s="16">
        <v>6387.33</v>
      </c>
      <c r="E110" s="16">
        <v>548.32000000000005</v>
      </c>
      <c r="F110" s="16">
        <v>1772</v>
      </c>
      <c r="G110" s="120">
        <v>1089.5</v>
      </c>
      <c r="H110" s="13">
        <v>1500</v>
      </c>
      <c r="I110" s="32">
        <v>1500</v>
      </c>
      <c r="J110" s="32">
        <v>1500</v>
      </c>
      <c r="K110" s="14">
        <f t="shared" si="29"/>
        <v>0.5</v>
      </c>
    </row>
    <row r="111" spans="1:11" ht="15.75" customHeight="1" x14ac:dyDescent="0.25">
      <c r="A111" s="11" t="s">
        <v>841</v>
      </c>
      <c r="B111" s="12" t="s">
        <v>881</v>
      </c>
      <c r="C111" s="32">
        <v>8330</v>
      </c>
      <c r="D111" s="16">
        <v>7223.94</v>
      </c>
      <c r="E111" s="16">
        <v>6515</v>
      </c>
      <c r="F111" s="16">
        <v>8255</v>
      </c>
      <c r="G111" s="120">
        <v>9705</v>
      </c>
      <c r="H111" s="13">
        <v>8330</v>
      </c>
      <c r="I111" s="32">
        <v>8330</v>
      </c>
      <c r="J111" s="32">
        <v>8330</v>
      </c>
      <c r="K111" s="14">
        <f t="shared" si="29"/>
        <v>0</v>
      </c>
    </row>
    <row r="112" spans="1:11" ht="15.75" customHeight="1" x14ac:dyDescent="0.25">
      <c r="A112" s="11" t="s">
        <v>119</v>
      </c>
      <c r="B112" s="12" t="s">
        <v>120</v>
      </c>
      <c r="C112" s="64">
        <v>3500</v>
      </c>
      <c r="D112" s="16">
        <v>11179.41</v>
      </c>
      <c r="E112" s="16">
        <v>4010.44</v>
      </c>
      <c r="F112" s="16">
        <v>3915.12</v>
      </c>
      <c r="G112" s="120">
        <v>3521.1</v>
      </c>
      <c r="H112" s="1">
        <v>3500</v>
      </c>
      <c r="I112" s="64">
        <v>3500</v>
      </c>
      <c r="J112" s="64">
        <v>3500</v>
      </c>
      <c r="K112" s="14">
        <f t="shared" si="29"/>
        <v>0</v>
      </c>
    </row>
    <row r="113" spans="1:11" ht="15.75" customHeight="1" x14ac:dyDescent="0.25">
      <c r="A113" s="11" t="s">
        <v>121</v>
      </c>
      <c r="B113" s="12" t="s">
        <v>122</v>
      </c>
      <c r="C113" s="32">
        <v>250</v>
      </c>
      <c r="D113" s="16">
        <v>0</v>
      </c>
      <c r="E113" s="16">
        <v>0</v>
      </c>
      <c r="F113" s="16">
        <v>0</v>
      </c>
      <c r="G113" s="120">
        <v>73.12</v>
      </c>
      <c r="H113" s="13">
        <v>250</v>
      </c>
      <c r="I113" s="32">
        <v>250</v>
      </c>
      <c r="J113" s="32">
        <v>250</v>
      </c>
      <c r="K113" s="14">
        <f t="shared" si="29"/>
        <v>0</v>
      </c>
    </row>
    <row r="114" spans="1:11" ht="15.75" customHeight="1" x14ac:dyDescent="0.25">
      <c r="A114" s="11" t="s">
        <v>123</v>
      </c>
      <c r="B114" s="12" t="s">
        <v>965</v>
      </c>
      <c r="C114" s="32">
        <v>1000</v>
      </c>
      <c r="D114" s="16">
        <v>1009.07</v>
      </c>
      <c r="E114" s="16">
        <v>892.7</v>
      </c>
      <c r="F114" s="16">
        <v>950.82</v>
      </c>
      <c r="G114" s="120">
        <v>804.63</v>
      </c>
      <c r="H114" s="13">
        <v>1000</v>
      </c>
      <c r="I114" s="32">
        <v>1000</v>
      </c>
      <c r="J114" s="32">
        <v>1000</v>
      </c>
      <c r="K114" s="14">
        <f t="shared" si="29"/>
        <v>0</v>
      </c>
    </row>
    <row r="115" spans="1:11" ht="15.75" customHeight="1" x14ac:dyDescent="0.25">
      <c r="A115" s="11" t="s">
        <v>124</v>
      </c>
      <c r="B115" s="12" t="s">
        <v>959</v>
      </c>
      <c r="C115" s="32">
        <v>12000</v>
      </c>
      <c r="D115" s="16">
        <v>1178.25</v>
      </c>
      <c r="E115" s="16">
        <v>4000</v>
      </c>
      <c r="F115" s="16">
        <v>10845.76</v>
      </c>
      <c r="G115" s="120">
        <f>712.5+11287</f>
        <v>11999.5</v>
      </c>
      <c r="H115" s="13">
        <v>12000</v>
      </c>
      <c r="I115" s="32">
        <v>12000</v>
      </c>
      <c r="J115" s="32">
        <v>2000</v>
      </c>
      <c r="K115" s="14">
        <f t="shared" si="29"/>
        <v>-0.83333333333333337</v>
      </c>
    </row>
    <row r="116" spans="1:11" ht="15.75" customHeight="1" x14ac:dyDescent="0.25">
      <c r="A116" s="11" t="s">
        <v>125</v>
      </c>
      <c r="B116" s="12" t="s">
        <v>126</v>
      </c>
      <c r="C116" s="64">
        <v>6000</v>
      </c>
      <c r="D116" s="16">
        <v>13983.1</v>
      </c>
      <c r="E116" s="16">
        <v>1352.4</v>
      </c>
      <c r="F116" s="16">
        <v>1380</v>
      </c>
      <c r="G116" s="120">
        <v>1754.5</v>
      </c>
      <c r="H116" s="1">
        <v>6000</v>
      </c>
      <c r="I116" s="64">
        <v>6000</v>
      </c>
      <c r="J116" s="64">
        <v>6000</v>
      </c>
      <c r="K116" s="14">
        <f t="shared" si="29"/>
        <v>0</v>
      </c>
    </row>
    <row r="117" spans="1:11" ht="15.75" customHeight="1" x14ac:dyDescent="0.25">
      <c r="A117" s="11" t="s">
        <v>127</v>
      </c>
      <c r="B117" s="12" t="s">
        <v>128</v>
      </c>
      <c r="C117" s="32">
        <v>750</v>
      </c>
      <c r="D117" s="16">
        <v>750</v>
      </c>
      <c r="E117" s="16">
        <v>750</v>
      </c>
      <c r="F117" s="16">
        <v>750</v>
      </c>
      <c r="G117" s="120">
        <v>750</v>
      </c>
      <c r="H117" s="13">
        <v>750</v>
      </c>
      <c r="I117" s="32">
        <v>750</v>
      </c>
      <c r="J117" s="32">
        <v>750</v>
      </c>
      <c r="K117" s="14">
        <f t="shared" si="29"/>
        <v>0</v>
      </c>
    </row>
    <row r="118" spans="1:11" ht="15.75" customHeight="1" x14ac:dyDescent="0.25">
      <c r="A118" s="11" t="s">
        <v>977</v>
      </c>
      <c r="B118" s="12" t="s">
        <v>1008</v>
      </c>
      <c r="C118" s="32">
        <v>15000</v>
      </c>
      <c r="D118" s="16">
        <v>0</v>
      </c>
      <c r="E118" s="16">
        <v>24710.93</v>
      </c>
      <c r="F118" s="16">
        <v>5060</v>
      </c>
      <c r="G118" s="120">
        <f>8888.75+1883.75</f>
        <v>10772.5</v>
      </c>
      <c r="H118" s="13">
        <v>10000</v>
      </c>
      <c r="I118" s="32">
        <v>10000</v>
      </c>
      <c r="J118" s="32">
        <v>10000</v>
      </c>
      <c r="K118" s="14">
        <f t="shared" si="29"/>
        <v>-0.33333333333333331</v>
      </c>
    </row>
    <row r="119" spans="1:11" ht="15.75" customHeight="1" x14ac:dyDescent="0.25">
      <c r="A119" s="11" t="s">
        <v>129</v>
      </c>
      <c r="B119" s="12" t="s">
        <v>130</v>
      </c>
      <c r="C119" s="32">
        <v>2000</v>
      </c>
      <c r="D119" s="16">
        <v>5735.49</v>
      </c>
      <c r="E119" s="16">
        <v>1043.23</v>
      </c>
      <c r="F119" s="16">
        <v>10197.950000000001</v>
      </c>
      <c r="G119" s="120">
        <v>1300.28</v>
      </c>
      <c r="H119" s="13">
        <v>2000</v>
      </c>
      <c r="I119" s="32">
        <v>2000</v>
      </c>
      <c r="J119" s="32">
        <v>2000</v>
      </c>
      <c r="K119" s="14">
        <f t="shared" si="29"/>
        <v>0</v>
      </c>
    </row>
    <row r="120" spans="1:11" ht="15.75" customHeight="1" x14ac:dyDescent="0.25">
      <c r="A120" s="11" t="s">
        <v>131</v>
      </c>
      <c r="B120" s="12" t="s">
        <v>811</v>
      </c>
      <c r="C120" s="32">
        <v>400</v>
      </c>
      <c r="D120" s="16">
        <v>394.25</v>
      </c>
      <c r="E120" s="16">
        <v>0</v>
      </c>
      <c r="F120" s="16">
        <v>0</v>
      </c>
      <c r="G120" s="120">
        <v>0</v>
      </c>
      <c r="H120" s="13">
        <v>400</v>
      </c>
      <c r="I120" s="32">
        <v>400</v>
      </c>
      <c r="J120" s="32">
        <v>400</v>
      </c>
      <c r="K120" s="14">
        <f t="shared" si="29"/>
        <v>0</v>
      </c>
    </row>
    <row r="121" spans="1:11" ht="15.75" customHeight="1" x14ac:dyDescent="0.25">
      <c r="A121" s="11" t="s">
        <v>132</v>
      </c>
      <c r="B121" s="12" t="s">
        <v>133</v>
      </c>
      <c r="C121" s="64">
        <v>8500</v>
      </c>
      <c r="D121" s="16">
        <v>8016.64</v>
      </c>
      <c r="E121" s="16">
        <v>7909.87</v>
      </c>
      <c r="F121" s="16">
        <v>8995</v>
      </c>
      <c r="G121" s="120">
        <v>8810</v>
      </c>
      <c r="H121" s="1">
        <v>8500</v>
      </c>
      <c r="I121" s="64">
        <v>8500</v>
      </c>
      <c r="J121" s="64">
        <v>8500</v>
      </c>
      <c r="K121" s="14">
        <f t="shared" si="29"/>
        <v>0</v>
      </c>
    </row>
    <row r="122" spans="1:11" ht="15.75" customHeight="1" x14ac:dyDescent="0.25">
      <c r="A122" s="11" t="s">
        <v>134</v>
      </c>
      <c r="B122" s="12" t="s">
        <v>842</v>
      </c>
      <c r="C122" s="32">
        <v>1500</v>
      </c>
      <c r="D122" s="16">
        <v>1083.83</v>
      </c>
      <c r="E122" s="16">
        <v>1095.82</v>
      </c>
      <c r="F122" s="16">
        <v>1523</v>
      </c>
      <c r="G122" s="120">
        <v>521.16</v>
      </c>
      <c r="H122" s="13">
        <v>1500</v>
      </c>
      <c r="I122" s="32">
        <v>1500</v>
      </c>
      <c r="J122" s="32">
        <v>1500</v>
      </c>
      <c r="K122" s="14">
        <f t="shared" si="29"/>
        <v>0</v>
      </c>
    </row>
    <row r="123" spans="1:11" ht="15.75" customHeight="1" x14ac:dyDescent="0.25">
      <c r="A123" s="11" t="s">
        <v>978</v>
      </c>
      <c r="B123" s="12" t="s">
        <v>979</v>
      </c>
      <c r="C123" s="32">
        <v>500</v>
      </c>
      <c r="D123" s="16">
        <v>0</v>
      </c>
      <c r="E123" s="16">
        <v>3188.5</v>
      </c>
      <c r="F123" s="16">
        <v>9139.86</v>
      </c>
      <c r="G123" s="120">
        <v>19.98</v>
      </c>
      <c r="H123" s="13">
        <v>500</v>
      </c>
      <c r="I123" s="32">
        <v>500</v>
      </c>
      <c r="J123" s="32">
        <v>500</v>
      </c>
      <c r="K123" s="14">
        <f t="shared" si="29"/>
        <v>0</v>
      </c>
    </row>
    <row r="124" spans="1:11" ht="15.75" customHeight="1" x14ac:dyDescent="0.25">
      <c r="A124" s="11" t="s">
        <v>135</v>
      </c>
      <c r="B124" s="12" t="s">
        <v>136</v>
      </c>
      <c r="C124" s="32">
        <v>50000</v>
      </c>
      <c r="D124" s="16">
        <v>46036.639999999999</v>
      </c>
      <c r="E124" s="16">
        <v>48882.54</v>
      </c>
      <c r="F124" s="16">
        <v>61015.9</v>
      </c>
      <c r="G124" s="120">
        <v>45799.9</v>
      </c>
      <c r="H124" s="13">
        <v>50000</v>
      </c>
      <c r="I124" s="32">
        <v>50000</v>
      </c>
      <c r="J124" s="32">
        <v>50000</v>
      </c>
      <c r="K124" s="14">
        <f t="shared" si="29"/>
        <v>0</v>
      </c>
    </row>
    <row r="125" spans="1:11" ht="15.75" customHeight="1" x14ac:dyDescent="0.25">
      <c r="A125" s="19"/>
      <c r="B125" s="17" t="s">
        <v>137</v>
      </c>
      <c r="C125" s="18">
        <f t="shared" ref="C125" si="30">SUM(C103:C124)</f>
        <v>319012</v>
      </c>
      <c r="D125" s="18">
        <f t="shared" ref="D125" si="31">SUM(D103:D124)</f>
        <v>281101.21000000002</v>
      </c>
      <c r="E125" s="18">
        <f t="shared" ref="E125:F125" si="32">SUM(E103:E124)</f>
        <v>268858.59000000003</v>
      </c>
      <c r="F125" s="18">
        <f t="shared" si="32"/>
        <v>350480.15</v>
      </c>
      <c r="G125" s="120">
        <f>SUM(G103:G124)</f>
        <v>325113.46000000002</v>
      </c>
      <c r="H125" s="16">
        <f>SUM(H103:H124)</f>
        <v>428430</v>
      </c>
      <c r="I125" s="18">
        <f t="shared" ref="I125:J125" si="33">SUM(I103:I124)</f>
        <v>428430</v>
      </c>
      <c r="J125" s="18">
        <f t="shared" si="33"/>
        <v>418430</v>
      </c>
      <c r="K125" s="14">
        <f t="shared" si="29"/>
        <v>0.3116434491492483</v>
      </c>
    </row>
    <row r="126" spans="1:11" ht="15.75" customHeight="1" x14ac:dyDescent="0.25">
      <c r="A126" s="20"/>
      <c r="B126" s="21"/>
      <c r="C126" s="22"/>
      <c r="D126" s="22"/>
      <c r="E126" s="22"/>
      <c r="F126" s="22"/>
      <c r="G126" s="121"/>
      <c r="H126" s="31"/>
      <c r="I126" s="66"/>
      <c r="J126" s="22"/>
      <c r="K126" s="14"/>
    </row>
    <row r="127" spans="1:11" ht="15.75" customHeight="1" x14ac:dyDescent="0.25">
      <c r="A127" s="11" t="s">
        <v>138</v>
      </c>
      <c r="B127" s="12" t="s">
        <v>139</v>
      </c>
      <c r="C127" s="16">
        <v>1200</v>
      </c>
      <c r="D127" s="16">
        <v>747.06</v>
      </c>
      <c r="E127" s="16">
        <v>20</v>
      </c>
      <c r="F127" s="16">
        <v>220.19</v>
      </c>
      <c r="G127" s="120">
        <f>637.92+258</f>
        <v>895.92</v>
      </c>
      <c r="H127" s="13">
        <v>1200</v>
      </c>
      <c r="I127" s="13">
        <v>1200</v>
      </c>
      <c r="J127" s="16">
        <v>1200</v>
      </c>
      <c r="K127" s="14">
        <f>SUM(J127-C127)/C127</f>
        <v>0</v>
      </c>
    </row>
    <row r="128" spans="1:11" ht="15.75" customHeight="1" thickBot="1" x14ac:dyDescent="0.3">
      <c r="A128" s="23"/>
      <c r="B128" s="24" t="s">
        <v>140</v>
      </c>
      <c r="C128" s="25">
        <f t="shared" ref="C128" si="34">SUM(C127:C127)</f>
        <v>1200</v>
      </c>
      <c r="D128" s="25">
        <f t="shared" ref="D128" si="35">SUM(D127:D127)</f>
        <v>747.06</v>
      </c>
      <c r="E128" s="25">
        <f t="shared" ref="E128:J128" si="36">SUM(E127:E127)</f>
        <v>20</v>
      </c>
      <c r="F128" s="25">
        <f t="shared" si="36"/>
        <v>220.19</v>
      </c>
      <c r="G128" s="122">
        <f t="shared" si="36"/>
        <v>895.92</v>
      </c>
      <c r="H128" s="81">
        <f t="shared" si="36"/>
        <v>1200</v>
      </c>
      <c r="I128" s="25">
        <f t="shared" si="36"/>
        <v>1200</v>
      </c>
      <c r="J128" s="25">
        <f t="shared" si="36"/>
        <v>1200</v>
      </c>
      <c r="K128" s="14">
        <f>SUM(J128-C128)/C128</f>
        <v>0</v>
      </c>
    </row>
    <row r="129" spans="1:11" ht="15.75" customHeight="1" thickTop="1" x14ac:dyDescent="0.25">
      <c r="A129" s="26"/>
      <c r="B129" s="27"/>
      <c r="C129" s="28"/>
      <c r="D129" s="28"/>
      <c r="E129" s="28"/>
      <c r="F129" s="28"/>
      <c r="G129" s="123"/>
      <c r="H129" s="82"/>
      <c r="I129" s="73"/>
      <c r="J129" s="28"/>
      <c r="K129" s="14"/>
    </row>
    <row r="130" spans="1:11" ht="15.75" customHeight="1" x14ac:dyDescent="0.25">
      <c r="A130" s="11" t="s">
        <v>141</v>
      </c>
      <c r="B130" s="12" t="s">
        <v>142</v>
      </c>
      <c r="C130" s="62">
        <v>58704</v>
      </c>
      <c r="D130" s="16">
        <v>46146</v>
      </c>
      <c r="E130" s="16">
        <v>47467</v>
      </c>
      <c r="F130" s="16">
        <v>51629</v>
      </c>
      <c r="G130" s="120">
        <v>47272.06</v>
      </c>
      <c r="H130" s="79">
        <v>58704</v>
      </c>
      <c r="I130" s="62">
        <v>58704</v>
      </c>
      <c r="J130" s="62">
        <v>58704</v>
      </c>
      <c r="K130" s="14">
        <f>SUM(J130-C130)/C130</f>
        <v>0</v>
      </c>
    </row>
    <row r="131" spans="1:11" ht="15.75" customHeight="1" x14ac:dyDescent="0.25">
      <c r="A131" s="11" t="s">
        <v>143</v>
      </c>
      <c r="B131" s="12" t="s">
        <v>144</v>
      </c>
      <c r="C131" s="32">
        <v>1000</v>
      </c>
      <c r="D131" s="16">
        <v>0</v>
      </c>
      <c r="E131" s="16">
        <v>2000</v>
      </c>
      <c r="F131" s="16">
        <v>1000</v>
      </c>
      <c r="G131" s="120">
        <v>0</v>
      </c>
      <c r="H131" s="13">
        <v>1000</v>
      </c>
      <c r="I131" s="32">
        <v>1000</v>
      </c>
      <c r="J131" s="32">
        <v>1000</v>
      </c>
      <c r="K131" s="14">
        <f t="shared" ref="K131:K133" si="37">SUM(J131-C131)/C131</f>
        <v>0</v>
      </c>
    </row>
    <row r="132" spans="1:11" ht="15.75" customHeight="1" x14ac:dyDescent="0.25">
      <c r="A132" s="12" t="s">
        <v>145</v>
      </c>
      <c r="B132" s="12" t="s">
        <v>146</v>
      </c>
      <c r="C132" s="32">
        <v>250</v>
      </c>
      <c r="D132" s="16">
        <v>250</v>
      </c>
      <c r="E132" s="16">
        <v>175</v>
      </c>
      <c r="F132" s="16">
        <v>175</v>
      </c>
      <c r="G132" s="120">
        <v>175</v>
      </c>
      <c r="H132" s="13">
        <v>175</v>
      </c>
      <c r="I132" s="32">
        <v>175</v>
      </c>
      <c r="J132" s="32">
        <v>175</v>
      </c>
      <c r="K132" s="14">
        <f t="shared" si="37"/>
        <v>-0.3</v>
      </c>
    </row>
    <row r="133" spans="1:11" ht="15.75" customHeight="1" x14ac:dyDescent="0.25">
      <c r="A133" s="19"/>
      <c r="B133" s="17" t="s">
        <v>147</v>
      </c>
      <c r="C133" s="18">
        <f t="shared" ref="C133" si="38">SUM(C130:C132)</f>
        <v>59954</v>
      </c>
      <c r="D133" s="18">
        <f t="shared" ref="D133" si="39">SUM(D130:D132)</f>
        <v>46396</v>
      </c>
      <c r="E133" s="18">
        <f t="shared" ref="E133:J133" si="40">SUM(E130:E132)</f>
        <v>49642</v>
      </c>
      <c r="F133" s="18">
        <f t="shared" si="40"/>
        <v>52804</v>
      </c>
      <c r="G133" s="120">
        <f t="shared" si="40"/>
        <v>47447.06</v>
      </c>
      <c r="H133" s="16">
        <f t="shared" si="40"/>
        <v>59879</v>
      </c>
      <c r="I133" s="18">
        <f t="shared" ref="I133" si="41">SUM(I130:I132)</f>
        <v>59879</v>
      </c>
      <c r="J133" s="18">
        <f t="shared" si="40"/>
        <v>59879</v>
      </c>
      <c r="K133" s="14">
        <f t="shared" si="37"/>
        <v>-1.2509590686192748E-3</v>
      </c>
    </row>
    <row r="134" spans="1:11" ht="15.75" customHeight="1" x14ac:dyDescent="0.25">
      <c r="A134" s="19"/>
      <c r="B134" s="17"/>
      <c r="C134" s="18"/>
      <c r="D134" s="18"/>
      <c r="E134" s="18"/>
      <c r="F134" s="18"/>
      <c r="G134" s="120"/>
      <c r="H134" s="16"/>
      <c r="I134" s="18"/>
      <c r="J134" s="18"/>
      <c r="K134" s="14"/>
    </row>
    <row r="135" spans="1:11" ht="15.75" customHeight="1" x14ac:dyDescent="0.25">
      <c r="A135" s="11" t="s">
        <v>148</v>
      </c>
      <c r="B135" s="12" t="s">
        <v>843</v>
      </c>
      <c r="C135" s="32">
        <v>3181</v>
      </c>
      <c r="D135" s="16">
        <v>3153</v>
      </c>
      <c r="E135" s="16">
        <v>3153</v>
      </c>
      <c r="F135" s="16">
        <v>3153</v>
      </c>
      <c r="G135" s="120">
        <v>3233</v>
      </c>
      <c r="H135" s="13">
        <v>3181</v>
      </c>
      <c r="I135" s="32">
        <v>3181</v>
      </c>
      <c r="J135" s="32">
        <v>3181</v>
      </c>
      <c r="K135" s="14">
        <f>SUM(J135-C135)/C135</f>
        <v>0</v>
      </c>
    </row>
    <row r="136" spans="1:11" ht="15.75" customHeight="1" x14ac:dyDescent="0.25">
      <c r="A136" s="3" t="s">
        <v>149</v>
      </c>
      <c r="B136" s="4" t="s">
        <v>966</v>
      </c>
      <c r="C136" s="65">
        <v>3303</v>
      </c>
      <c r="D136" s="52">
        <v>3227</v>
      </c>
      <c r="E136" s="52">
        <v>3238</v>
      </c>
      <c r="F136" s="52">
        <v>3238</v>
      </c>
      <c r="G136" s="124">
        <v>3226</v>
      </c>
      <c r="H136" s="83">
        <v>3579</v>
      </c>
      <c r="I136" s="65">
        <v>3579</v>
      </c>
      <c r="J136" s="65">
        <v>3579</v>
      </c>
      <c r="K136" s="14">
        <f t="shared" ref="K136:K139" si="42">SUM(J136-C136)/C136</f>
        <v>8.3560399636693913E-2</v>
      </c>
    </row>
    <row r="137" spans="1:11" ht="15.75" customHeight="1" x14ac:dyDescent="0.25">
      <c r="A137" s="11" t="s">
        <v>150</v>
      </c>
      <c r="B137" s="12" t="s">
        <v>833</v>
      </c>
      <c r="C137" s="32">
        <v>2500</v>
      </c>
      <c r="D137" s="16">
        <v>2000</v>
      </c>
      <c r="E137" s="16">
        <v>2000</v>
      </c>
      <c r="F137" s="16">
        <v>2000</v>
      </c>
      <c r="G137" s="120">
        <v>2500</v>
      </c>
      <c r="H137" s="13">
        <v>2760</v>
      </c>
      <c r="I137" s="32">
        <v>2760</v>
      </c>
      <c r="J137" s="32">
        <v>2760</v>
      </c>
      <c r="K137" s="14">
        <f t="shared" si="42"/>
        <v>0.104</v>
      </c>
    </row>
    <row r="138" spans="1:11" ht="15.75" customHeight="1" x14ac:dyDescent="0.25">
      <c r="A138" s="11" t="s">
        <v>151</v>
      </c>
      <c r="B138" s="12" t="s">
        <v>967</v>
      </c>
      <c r="C138" s="32">
        <v>2000</v>
      </c>
      <c r="D138" s="16">
        <v>2000</v>
      </c>
      <c r="E138" s="16">
        <v>2000</v>
      </c>
      <c r="F138" s="16">
        <v>2000</v>
      </c>
      <c r="G138" s="120">
        <v>2000</v>
      </c>
      <c r="H138" s="13">
        <v>2000</v>
      </c>
      <c r="I138" s="32">
        <v>2000</v>
      </c>
      <c r="J138" s="32">
        <v>2000</v>
      </c>
      <c r="K138" s="14">
        <f t="shared" si="42"/>
        <v>0</v>
      </c>
    </row>
    <row r="139" spans="1:11" ht="15.75" customHeight="1" x14ac:dyDescent="0.25">
      <c r="A139" s="19"/>
      <c r="B139" s="17" t="s">
        <v>152</v>
      </c>
      <c r="C139" s="18">
        <f t="shared" ref="C139" si="43">SUM(C135:C138)</f>
        <v>10984</v>
      </c>
      <c r="D139" s="18">
        <f t="shared" ref="D139" si="44">SUM(D135:D138)</f>
        <v>10380</v>
      </c>
      <c r="E139" s="18">
        <f t="shared" ref="E139:J139" si="45">SUM(E135:E138)</f>
        <v>10391</v>
      </c>
      <c r="F139" s="18">
        <f t="shared" si="45"/>
        <v>10391</v>
      </c>
      <c r="G139" s="120">
        <f t="shared" si="45"/>
        <v>10959</v>
      </c>
      <c r="H139" s="16">
        <f>SUM(H135:H138)</f>
        <v>11520</v>
      </c>
      <c r="I139" s="18">
        <f t="shared" ref="I139" si="46">SUM(I135:I138)</f>
        <v>11520</v>
      </c>
      <c r="J139" s="18">
        <f t="shared" si="45"/>
        <v>11520</v>
      </c>
      <c r="K139" s="14">
        <f t="shared" si="42"/>
        <v>4.879825200291333E-2</v>
      </c>
    </row>
    <row r="140" spans="1:11" ht="15.75" customHeight="1" x14ac:dyDescent="0.25">
      <c r="A140" s="20"/>
      <c r="B140" s="21"/>
      <c r="C140" s="22"/>
      <c r="D140" s="22"/>
      <c r="E140" s="22"/>
      <c r="F140" s="22"/>
      <c r="G140" s="121"/>
      <c r="H140" s="31"/>
      <c r="I140" s="66"/>
      <c r="J140" s="22"/>
      <c r="K140" s="14"/>
    </row>
    <row r="141" spans="1:11" ht="15.75" customHeight="1" x14ac:dyDescent="0.25">
      <c r="A141" s="19"/>
      <c r="B141" s="29" t="s">
        <v>153</v>
      </c>
      <c r="C141" s="18">
        <f t="shared" ref="C141:J141" si="47">SUM(C139+C133+C128+C125+C101+C98+C92+C82+C71+C68+C54+C43+C20)</f>
        <v>1841674.8800000001</v>
      </c>
      <c r="D141" s="18">
        <f t="shared" si="47"/>
        <v>1536750.8400000003</v>
      </c>
      <c r="E141" s="18">
        <f t="shared" si="47"/>
        <v>1512052.86</v>
      </c>
      <c r="F141" s="18">
        <f t="shared" si="47"/>
        <v>1629202.8300000003</v>
      </c>
      <c r="G141" s="120">
        <f t="shared" si="47"/>
        <v>1757687.1</v>
      </c>
      <c r="H141" s="16">
        <f t="shared" si="47"/>
        <v>2062998.8800000001</v>
      </c>
      <c r="I141" s="18">
        <f t="shared" si="47"/>
        <v>2062999.0200000003</v>
      </c>
      <c r="J141" s="18">
        <f t="shared" si="47"/>
        <v>2032707.0200000003</v>
      </c>
      <c r="K141" s="14">
        <f>SUM(J141-C141)/C141</f>
        <v>0.10372739622750358</v>
      </c>
    </row>
    <row r="142" spans="1:11" ht="15.75" customHeight="1" x14ac:dyDescent="0.25">
      <c r="A142" s="20"/>
      <c r="B142" s="21"/>
      <c r="C142" s="22"/>
      <c r="D142" s="22"/>
      <c r="E142" s="22"/>
      <c r="F142" s="22"/>
      <c r="G142" s="121"/>
      <c r="H142" s="31"/>
      <c r="I142" s="66"/>
      <c r="J142" s="22"/>
      <c r="K142" s="14"/>
    </row>
    <row r="143" spans="1:11" ht="15.75" customHeight="1" x14ac:dyDescent="0.25">
      <c r="A143" s="11" t="s">
        <v>154</v>
      </c>
      <c r="B143" s="12" t="s">
        <v>155</v>
      </c>
      <c r="C143" s="32">
        <v>87568</v>
      </c>
      <c r="D143" s="16">
        <v>79562.97</v>
      </c>
      <c r="E143" s="16">
        <v>81890</v>
      </c>
      <c r="F143" s="16">
        <v>86364.74</v>
      </c>
      <c r="G143" s="120">
        <v>87883.06</v>
      </c>
      <c r="H143" s="13">
        <v>91071</v>
      </c>
      <c r="I143" s="32">
        <v>91071</v>
      </c>
      <c r="J143" s="32">
        <v>91071</v>
      </c>
      <c r="K143" s="14">
        <f>SUM(J143-C143)/C143</f>
        <v>4.0003197515074002E-2</v>
      </c>
    </row>
    <row r="144" spans="1:11" ht="15.75" customHeight="1" x14ac:dyDescent="0.25">
      <c r="A144" s="11" t="s">
        <v>156</v>
      </c>
      <c r="B144" s="12" t="s">
        <v>157</v>
      </c>
      <c r="C144" s="32">
        <v>76315.199999999997</v>
      </c>
      <c r="D144" s="16">
        <v>69865.600000000006</v>
      </c>
      <c r="E144" s="16">
        <v>71906</v>
      </c>
      <c r="F144" s="16">
        <v>74942.63</v>
      </c>
      <c r="G144" s="120">
        <v>73534.600000000006</v>
      </c>
      <c r="H144" s="13">
        <v>79368</v>
      </c>
      <c r="I144" s="32">
        <v>79368</v>
      </c>
      <c r="J144" s="32">
        <v>79368</v>
      </c>
      <c r="K144" s="14">
        <f t="shared" ref="K144:K192" si="48">SUM(J144-C144)/C144</f>
        <v>4.000251588150202E-2</v>
      </c>
    </row>
    <row r="145" spans="1:11" ht="15.75" customHeight="1" x14ac:dyDescent="0.25">
      <c r="A145" s="11" t="s">
        <v>158</v>
      </c>
      <c r="B145" s="12" t="s">
        <v>849</v>
      </c>
      <c r="C145" s="32">
        <v>74089.600000000006</v>
      </c>
      <c r="D145" s="16">
        <v>67992.800000000003</v>
      </c>
      <c r="E145" s="16">
        <v>69992</v>
      </c>
      <c r="F145" s="16">
        <v>72756.52</v>
      </c>
      <c r="G145" s="120">
        <v>77395.25</v>
      </c>
      <c r="H145" s="13">
        <v>77054</v>
      </c>
      <c r="I145" s="32">
        <v>77054</v>
      </c>
      <c r="J145" s="32">
        <v>77054</v>
      </c>
      <c r="K145" s="14">
        <f t="shared" si="48"/>
        <v>4.0011013691530171E-2</v>
      </c>
    </row>
    <row r="146" spans="1:11" ht="15.75" customHeight="1" x14ac:dyDescent="0.25">
      <c r="A146" s="11" t="s">
        <v>159</v>
      </c>
      <c r="B146" s="12" t="s">
        <v>160</v>
      </c>
      <c r="C146" s="32">
        <v>61796.800000000003</v>
      </c>
      <c r="D146" s="16">
        <v>56772.32</v>
      </c>
      <c r="E146" s="16">
        <v>58094</v>
      </c>
      <c r="F146" s="16">
        <v>60267.8</v>
      </c>
      <c r="G146" s="120">
        <v>62032.13</v>
      </c>
      <c r="H146" s="13">
        <v>64272</v>
      </c>
      <c r="I146" s="32">
        <v>64272</v>
      </c>
      <c r="J146" s="32">
        <v>64272</v>
      </c>
      <c r="K146" s="14">
        <f t="shared" si="48"/>
        <v>4.0053853921238593E-2</v>
      </c>
    </row>
    <row r="147" spans="1:11" ht="15.75" customHeight="1" x14ac:dyDescent="0.25">
      <c r="A147" s="11" t="s">
        <v>161</v>
      </c>
      <c r="B147" s="12" t="s">
        <v>160</v>
      </c>
      <c r="C147" s="32">
        <v>53851.199999999997</v>
      </c>
      <c r="D147" s="16">
        <v>49541.5</v>
      </c>
      <c r="E147" s="16">
        <v>50752</v>
      </c>
      <c r="F147" s="16">
        <v>52980.06</v>
      </c>
      <c r="G147" s="120">
        <v>54052.19</v>
      </c>
      <c r="H147" s="13">
        <v>56015</v>
      </c>
      <c r="I147" s="32">
        <v>56015</v>
      </c>
      <c r="J147" s="32">
        <v>56015</v>
      </c>
      <c r="K147" s="14">
        <f t="shared" si="48"/>
        <v>4.0181091600558633E-2</v>
      </c>
    </row>
    <row r="148" spans="1:11" ht="15.75" customHeight="1" x14ac:dyDescent="0.25">
      <c r="A148" s="11" t="s">
        <v>162</v>
      </c>
      <c r="B148" s="12" t="s">
        <v>160</v>
      </c>
      <c r="C148" s="32">
        <v>55099.199999999997</v>
      </c>
      <c r="D148" s="16">
        <v>44628.4</v>
      </c>
      <c r="E148" s="16">
        <v>48942</v>
      </c>
      <c r="F148" s="16">
        <v>17034.62</v>
      </c>
      <c r="G148" s="120">
        <v>55356.78</v>
      </c>
      <c r="H148" s="13">
        <v>57304</v>
      </c>
      <c r="I148" s="32">
        <v>57304</v>
      </c>
      <c r="J148" s="32">
        <v>57304</v>
      </c>
      <c r="K148" s="14">
        <f t="shared" si="48"/>
        <v>4.0015100037750148E-2</v>
      </c>
    </row>
    <row r="149" spans="1:11" ht="15.75" customHeight="1" x14ac:dyDescent="0.25">
      <c r="A149" s="11" t="s">
        <v>163</v>
      </c>
      <c r="B149" s="12" t="s">
        <v>1154</v>
      </c>
      <c r="C149" s="32">
        <v>55120</v>
      </c>
      <c r="D149" s="16">
        <v>27384.71</v>
      </c>
      <c r="E149" s="16">
        <v>46585</v>
      </c>
      <c r="F149" s="16">
        <v>54125.33</v>
      </c>
      <c r="G149" s="120">
        <v>56881.83</v>
      </c>
      <c r="H149" s="13">
        <v>66466</v>
      </c>
      <c r="I149" s="32">
        <v>66466</v>
      </c>
      <c r="J149" s="32">
        <v>66466</v>
      </c>
      <c r="K149" s="14">
        <f t="shared" si="48"/>
        <v>0.20584179970972424</v>
      </c>
    </row>
    <row r="150" spans="1:11" ht="15.75" customHeight="1" x14ac:dyDescent="0.25">
      <c r="A150" s="11" t="s">
        <v>164</v>
      </c>
      <c r="B150" s="12" t="s">
        <v>160</v>
      </c>
      <c r="C150" s="32">
        <v>51937.599999999999</v>
      </c>
      <c r="D150" s="16">
        <v>43940.800000000003</v>
      </c>
      <c r="E150" s="16">
        <v>48942</v>
      </c>
      <c r="F150" s="16">
        <v>51025.75</v>
      </c>
      <c r="G150" s="120">
        <v>52122.16</v>
      </c>
      <c r="H150" s="13">
        <v>54018</v>
      </c>
      <c r="I150" s="32">
        <v>54018</v>
      </c>
      <c r="J150" s="32">
        <v>54018</v>
      </c>
      <c r="K150" s="14">
        <f t="shared" si="48"/>
        <v>4.0055759218754844E-2</v>
      </c>
    </row>
    <row r="151" spans="1:11" ht="15.75" customHeight="1" x14ac:dyDescent="0.25">
      <c r="A151" s="11" t="s">
        <v>165</v>
      </c>
      <c r="B151" s="12" t="s">
        <v>1153</v>
      </c>
      <c r="C151" s="32">
        <v>47548.800000000003</v>
      </c>
      <c r="D151" s="16">
        <v>43762.69</v>
      </c>
      <c r="E151" s="16">
        <v>44824</v>
      </c>
      <c r="F151" s="16">
        <v>46692.15</v>
      </c>
      <c r="G151" s="120">
        <v>47709</v>
      </c>
      <c r="H151" s="13">
        <v>49442</v>
      </c>
      <c r="I151" s="32">
        <v>49442</v>
      </c>
      <c r="J151" s="32">
        <v>49442</v>
      </c>
      <c r="K151" s="14">
        <f t="shared" si="48"/>
        <v>3.9815936469479715E-2</v>
      </c>
    </row>
    <row r="152" spans="1:11" ht="15.75" customHeight="1" x14ac:dyDescent="0.25">
      <c r="A152" s="11" t="s">
        <v>166</v>
      </c>
      <c r="B152" s="12" t="s">
        <v>160</v>
      </c>
      <c r="C152" s="32">
        <v>63835.199999999997</v>
      </c>
      <c r="D152" s="16">
        <v>57982</v>
      </c>
      <c r="E152" s="16">
        <v>59675</v>
      </c>
      <c r="F152" s="16">
        <v>62705.36</v>
      </c>
      <c r="G152" s="120">
        <v>47835.91</v>
      </c>
      <c r="H152" s="13">
        <v>55640</v>
      </c>
      <c r="I152" s="32">
        <v>55640</v>
      </c>
      <c r="J152" s="32">
        <v>55640</v>
      </c>
      <c r="K152" s="14">
        <f t="shared" si="48"/>
        <v>-0.12838057999348318</v>
      </c>
    </row>
    <row r="153" spans="1:11" ht="15.75" customHeight="1" x14ac:dyDescent="0.25">
      <c r="A153" s="11" t="s">
        <v>167</v>
      </c>
      <c r="B153" s="12" t="s">
        <v>850</v>
      </c>
      <c r="C153" s="32">
        <v>52632.32</v>
      </c>
      <c r="D153" s="16">
        <v>43755.040000000001</v>
      </c>
      <c r="E153" s="16">
        <v>49421</v>
      </c>
      <c r="F153" s="16">
        <v>47164.94</v>
      </c>
      <c r="G153" s="120">
        <v>41946.27</v>
      </c>
      <c r="H153" s="13">
        <v>54746</v>
      </c>
      <c r="I153" s="32">
        <v>54746</v>
      </c>
      <c r="J153" s="32">
        <v>54746</v>
      </c>
      <c r="K153" s="14">
        <f t="shared" si="48"/>
        <v>4.015935455628785E-2</v>
      </c>
    </row>
    <row r="154" spans="1:11" ht="15.75" customHeight="1" x14ac:dyDescent="0.25">
      <c r="A154" s="11" t="s">
        <v>818</v>
      </c>
      <c r="B154" s="12" t="s">
        <v>877</v>
      </c>
      <c r="C154" s="32">
        <v>5000</v>
      </c>
      <c r="D154" s="16">
        <v>3223.3</v>
      </c>
      <c r="E154" s="16">
        <v>4003.72</v>
      </c>
      <c r="F154" s="16">
        <v>4753.66</v>
      </c>
      <c r="G154" s="120">
        <v>4677.34</v>
      </c>
      <c r="H154" s="13">
        <v>5200</v>
      </c>
      <c r="I154" s="32">
        <v>5200</v>
      </c>
      <c r="J154" s="32">
        <v>5200</v>
      </c>
      <c r="K154" s="14">
        <f t="shared" si="48"/>
        <v>0.04</v>
      </c>
    </row>
    <row r="155" spans="1:11" ht="15.75" customHeight="1" x14ac:dyDescent="0.25">
      <c r="A155" s="11" t="s">
        <v>168</v>
      </c>
      <c r="B155" s="12" t="s">
        <v>169</v>
      </c>
      <c r="C155" s="32">
        <v>55000</v>
      </c>
      <c r="D155" s="16">
        <v>65704.710000000006</v>
      </c>
      <c r="E155" s="16">
        <v>53252.13</v>
      </c>
      <c r="F155" s="16">
        <v>81353.06</v>
      </c>
      <c r="G155" s="120">
        <v>68659.14</v>
      </c>
      <c r="H155" s="13">
        <v>60000</v>
      </c>
      <c r="I155" s="32">
        <v>60000</v>
      </c>
      <c r="J155" s="32">
        <v>60000</v>
      </c>
      <c r="K155" s="14">
        <f t="shared" si="48"/>
        <v>9.0909090909090912E-2</v>
      </c>
    </row>
    <row r="156" spans="1:11" ht="15.75" customHeight="1" x14ac:dyDescent="0.25">
      <c r="A156" s="11" t="s">
        <v>170</v>
      </c>
      <c r="B156" s="12" t="s">
        <v>171</v>
      </c>
      <c r="C156" s="32">
        <v>3000</v>
      </c>
      <c r="D156" s="16">
        <v>1815.56</v>
      </c>
      <c r="E156" s="16">
        <v>2124.75</v>
      </c>
      <c r="F156" s="16">
        <v>2097</v>
      </c>
      <c r="G156" s="120">
        <v>1490</v>
      </c>
      <c r="H156" s="13">
        <v>3000</v>
      </c>
      <c r="I156" s="32">
        <v>3000</v>
      </c>
      <c r="J156" s="32">
        <v>3000</v>
      </c>
      <c r="K156" s="14">
        <f t="shared" si="48"/>
        <v>0</v>
      </c>
    </row>
    <row r="157" spans="1:11" ht="15.75" customHeight="1" x14ac:dyDescent="0.25">
      <c r="A157" s="11" t="s">
        <v>172</v>
      </c>
      <c r="B157" s="12" t="s">
        <v>1052</v>
      </c>
      <c r="C157" s="32">
        <v>4000</v>
      </c>
      <c r="D157" s="16">
        <v>3091.12</v>
      </c>
      <c r="E157" s="16">
        <v>4769.3500000000004</v>
      </c>
      <c r="F157" s="16">
        <v>4388.34</v>
      </c>
      <c r="G157" s="120">
        <v>5071.17</v>
      </c>
      <c r="H157" s="13">
        <v>4000</v>
      </c>
      <c r="I157" s="32">
        <v>4000</v>
      </c>
      <c r="J157" s="32">
        <v>4000</v>
      </c>
      <c r="K157" s="14">
        <f t="shared" si="48"/>
        <v>0</v>
      </c>
    </row>
    <row r="158" spans="1:11" ht="15.75" customHeight="1" x14ac:dyDescent="0.25">
      <c r="A158" s="11" t="s">
        <v>173</v>
      </c>
      <c r="B158" s="12" t="s">
        <v>174</v>
      </c>
      <c r="C158" s="32">
        <v>26589</v>
      </c>
      <c r="D158" s="16">
        <v>20369.599999999999</v>
      </c>
      <c r="E158" s="16">
        <v>23610.48</v>
      </c>
      <c r="F158" s="16">
        <v>21909.360000000001</v>
      </c>
      <c r="G158" s="120">
        <v>24300.32</v>
      </c>
      <c r="H158" s="13">
        <v>23050</v>
      </c>
      <c r="I158" s="32">
        <v>23050</v>
      </c>
      <c r="J158" s="32">
        <v>23050</v>
      </c>
      <c r="K158" s="14">
        <f t="shared" si="48"/>
        <v>-0.1331001541991049</v>
      </c>
    </row>
    <row r="159" spans="1:11" ht="15.75" customHeight="1" x14ac:dyDescent="0.25">
      <c r="A159" s="11" t="s">
        <v>175</v>
      </c>
      <c r="B159" s="12" t="s">
        <v>176</v>
      </c>
      <c r="C159" s="32">
        <v>5000</v>
      </c>
      <c r="D159" s="16">
        <v>1356.25</v>
      </c>
      <c r="E159" s="16">
        <v>1842.37</v>
      </c>
      <c r="F159" s="16">
        <v>4165.93</v>
      </c>
      <c r="G159" s="120">
        <v>2756.97</v>
      </c>
      <c r="H159" s="13">
        <v>5000</v>
      </c>
      <c r="I159" s="32">
        <v>5000</v>
      </c>
      <c r="J159" s="32">
        <v>5000</v>
      </c>
      <c r="K159" s="14">
        <f t="shared" si="48"/>
        <v>0</v>
      </c>
    </row>
    <row r="160" spans="1:11" ht="15.75" customHeight="1" x14ac:dyDescent="0.25">
      <c r="A160" s="11" t="s">
        <v>177</v>
      </c>
      <c r="B160" s="12" t="s">
        <v>178</v>
      </c>
      <c r="C160" s="67">
        <v>2987</v>
      </c>
      <c r="D160" s="16">
        <v>2074.56</v>
      </c>
      <c r="E160" s="16">
        <v>2127.2800000000002</v>
      </c>
      <c r="F160" s="16">
        <v>2364.0500000000002</v>
      </c>
      <c r="G160" s="120">
        <v>2542.5300000000002</v>
      </c>
      <c r="H160" s="84">
        <v>2987</v>
      </c>
      <c r="I160" s="67">
        <v>2987</v>
      </c>
      <c r="J160" s="67">
        <v>2987</v>
      </c>
      <c r="K160" s="14">
        <f t="shared" si="48"/>
        <v>0</v>
      </c>
    </row>
    <row r="161" spans="1:11" ht="15.75" customHeight="1" x14ac:dyDescent="0.25">
      <c r="A161" s="11" t="s">
        <v>179</v>
      </c>
      <c r="B161" s="12" t="s">
        <v>180</v>
      </c>
      <c r="C161" s="67">
        <v>421</v>
      </c>
      <c r="D161" s="16">
        <v>399</v>
      </c>
      <c r="E161" s="16">
        <v>385</v>
      </c>
      <c r="F161" s="16">
        <v>308.5</v>
      </c>
      <c r="G161" s="120">
        <v>390</v>
      </c>
      <c r="H161" s="84">
        <v>421</v>
      </c>
      <c r="I161" s="67">
        <v>421</v>
      </c>
      <c r="J161" s="67">
        <v>421</v>
      </c>
      <c r="K161" s="14">
        <f t="shared" si="48"/>
        <v>0</v>
      </c>
    </row>
    <row r="162" spans="1:11" ht="15.75" customHeight="1" x14ac:dyDescent="0.25">
      <c r="A162" s="11" t="s">
        <v>181</v>
      </c>
      <c r="B162" s="12" t="s">
        <v>182</v>
      </c>
      <c r="C162" s="67">
        <v>3941</v>
      </c>
      <c r="D162" s="16">
        <v>2881.25</v>
      </c>
      <c r="E162" s="16">
        <v>2980.7</v>
      </c>
      <c r="F162" s="16">
        <v>3138.91</v>
      </c>
      <c r="G162" s="120">
        <v>3572.92</v>
      </c>
      <c r="H162" s="84">
        <v>4070</v>
      </c>
      <c r="I162" s="67">
        <v>4070</v>
      </c>
      <c r="J162" s="67">
        <v>4070</v>
      </c>
      <c r="K162" s="14">
        <f t="shared" si="48"/>
        <v>3.2732808931743212E-2</v>
      </c>
    </row>
    <row r="163" spans="1:11" ht="15.75" customHeight="1" x14ac:dyDescent="0.25">
      <c r="A163" s="11" t="s">
        <v>183</v>
      </c>
      <c r="B163" s="12" t="s">
        <v>184</v>
      </c>
      <c r="C163" s="67">
        <v>11425</v>
      </c>
      <c r="D163" s="16">
        <v>9746.1</v>
      </c>
      <c r="E163" s="16">
        <v>9988.7800000000007</v>
      </c>
      <c r="F163" s="16">
        <v>10168.77</v>
      </c>
      <c r="G163" s="120">
        <v>10701.75</v>
      </c>
      <c r="H163" s="84">
        <v>11869.98</v>
      </c>
      <c r="I163" s="67">
        <v>11869.98</v>
      </c>
      <c r="J163" s="67">
        <v>11869.98</v>
      </c>
      <c r="K163" s="14">
        <f t="shared" si="48"/>
        <v>3.8947921225382896E-2</v>
      </c>
    </row>
    <row r="164" spans="1:11" ht="15.75" customHeight="1" x14ac:dyDescent="0.25">
      <c r="A164" s="11" t="s">
        <v>185</v>
      </c>
      <c r="B164" s="12" t="s">
        <v>186</v>
      </c>
      <c r="C164" s="67">
        <v>243520</v>
      </c>
      <c r="D164" s="16">
        <v>177468.69</v>
      </c>
      <c r="E164" s="16">
        <v>188105.97</v>
      </c>
      <c r="F164" s="16">
        <v>200153.16</v>
      </c>
      <c r="G164" s="120">
        <v>226999.5</v>
      </c>
      <c r="H164" s="84">
        <v>242289</v>
      </c>
      <c r="I164" s="67">
        <v>242289</v>
      </c>
      <c r="J164" s="67">
        <v>242289</v>
      </c>
      <c r="K164" s="14">
        <f t="shared" si="48"/>
        <v>-5.0550262812089353E-3</v>
      </c>
    </row>
    <row r="165" spans="1:11" ht="15.75" customHeight="1" x14ac:dyDescent="0.25">
      <c r="A165" s="11" t="s">
        <v>187</v>
      </c>
      <c r="B165" s="12" t="s">
        <v>188</v>
      </c>
      <c r="C165" s="67">
        <v>250</v>
      </c>
      <c r="D165" s="16">
        <v>0</v>
      </c>
      <c r="E165" s="16">
        <v>0</v>
      </c>
      <c r="F165" s="16">
        <v>0</v>
      </c>
      <c r="G165" s="120">
        <v>0</v>
      </c>
      <c r="H165" s="84">
        <v>250</v>
      </c>
      <c r="I165" s="67">
        <v>250</v>
      </c>
      <c r="J165" s="67">
        <v>250</v>
      </c>
      <c r="K165" s="14">
        <f t="shared" si="48"/>
        <v>0</v>
      </c>
    </row>
    <row r="166" spans="1:11" ht="15.75" customHeight="1" x14ac:dyDescent="0.25">
      <c r="A166" s="11" t="s">
        <v>189</v>
      </c>
      <c r="B166" s="12" t="s">
        <v>190</v>
      </c>
      <c r="C166" s="32">
        <v>6500</v>
      </c>
      <c r="D166" s="16">
        <v>7717.48</v>
      </c>
      <c r="E166" s="16">
        <v>7860.84</v>
      </c>
      <c r="F166" s="16">
        <v>4742.95</v>
      </c>
      <c r="G166" s="120">
        <v>8733.6299999999992</v>
      </c>
      <c r="H166" s="13">
        <v>6500</v>
      </c>
      <c r="I166" s="32">
        <v>6500</v>
      </c>
      <c r="J166" s="32">
        <v>6500</v>
      </c>
      <c r="K166" s="14">
        <f t="shared" si="48"/>
        <v>0</v>
      </c>
    </row>
    <row r="167" spans="1:11" ht="15.75" customHeight="1" x14ac:dyDescent="0.25">
      <c r="A167" s="11" t="s">
        <v>191</v>
      </c>
      <c r="B167" s="12" t="s">
        <v>192</v>
      </c>
      <c r="C167" s="32">
        <v>3000</v>
      </c>
      <c r="D167" s="16">
        <v>3080</v>
      </c>
      <c r="E167" s="16">
        <v>1435</v>
      </c>
      <c r="F167" s="16">
        <v>3032.5</v>
      </c>
      <c r="G167" s="120">
        <v>2854.22</v>
      </c>
      <c r="H167" s="13">
        <v>3000</v>
      </c>
      <c r="I167" s="32">
        <v>3000</v>
      </c>
      <c r="J167" s="32">
        <v>3000</v>
      </c>
      <c r="K167" s="14">
        <f t="shared" si="48"/>
        <v>0</v>
      </c>
    </row>
    <row r="168" spans="1:11" ht="15.75" customHeight="1" x14ac:dyDescent="0.25">
      <c r="A168" s="11" t="s">
        <v>193</v>
      </c>
      <c r="B168" s="12" t="s">
        <v>194</v>
      </c>
      <c r="C168" s="32">
        <v>7800</v>
      </c>
      <c r="D168" s="16">
        <v>4368.88</v>
      </c>
      <c r="E168" s="16">
        <v>6241.63</v>
      </c>
      <c r="F168" s="16">
        <v>3649.71</v>
      </c>
      <c r="G168" s="120">
        <v>5081.8900000000003</v>
      </c>
      <c r="H168" s="13">
        <v>7800</v>
      </c>
      <c r="I168" s="32">
        <v>7800</v>
      </c>
      <c r="J168" s="32">
        <v>7800</v>
      </c>
      <c r="K168" s="14">
        <f t="shared" si="48"/>
        <v>0</v>
      </c>
    </row>
    <row r="169" spans="1:11" ht="15.75" customHeight="1" x14ac:dyDescent="0.25">
      <c r="A169" s="11" t="s">
        <v>195</v>
      </c>
      <c r="B169" s="12" t="s">
        <v>196</v>
      </c>
      <c r="C169" s="32">
        <v>3500</v>
      </c>
      <c r="D169" s="16">
        <v>2908.38</v>
      </c>
      <c r="E169" s="16">
        <v>2974.49</v>
      </c>
      <c r="F169" s="16">
        <v>3470.34</v>
      </c>
      <c r="G169" s="120">
        <v>4521.05</v>
      </c>
      <c r="H169" s="13">
        <v>3500</v>
      </c>
      <c r="I169" s="32">
        <v>3500</v>
      </c>
      <c r="J169" s="32">
        <v>3500</v>
      </c>
      <c r="K169" s="14">
        <f t="shared" si="48"/>
        <v>0</v>
      </c>
    </row>
    <row r="170" spans="1:11" ht="15.75" customHeight="1" x14ac:dyDescent="0.25">
      <c r="A170" s="11" t="s">
        <v>197</v>
      </c>
      <c r="B170" s="12" t="s">
        <v>198</v>
      </c>
      <c r="C170" s="32">
        <v>200</v>
      </c>
      <c r="D170" s="16">
        <v>242</v>
      </c>
      <c r="E170" s="16">
        <v>120</v>
      </c>
      <c r="F170" s="16">
        <v>0</v>
      </c>
      <c r="G170" s="120">
        <v>400</v>
      </c>
      <c r="H170" s="13">
        <v>200</v>
      </c>
      <c r="I170" s="32">
        <v>200</v>
      </c>
      <c r="J170" s="32">
        <v>200</v>
      </c>
      <c r="K170" s="14">
        <f t="shared" si="48"/>
        <v>0</v>
      </c>
    </row>
    <row r="171" spans="1:11" ht="15.75" customHeight="1" x14ac:dyDescent="0.25">
      <c r="A171" s="11" t="s">
        <v>199</v>
      </c>
      <c r="B171" s="12" t="s">
        <v>200</v>
      </c>
      <c r="C171" s="32">
        <v>200</v>
      </c>
      <c r="D171" s="16">
        <v>410.5</v>
      </c>
      <c r="E171" s="16">
        <v>0</v>
      </c>
      <c r="F171" s="16">
        <v>0</v>
      </c>
      <c r="G171" s="120">
        <v>0</v>
      </c>
      <c r="H171" s="13">
        <v>200</v>
      </c>
      <c r="I171" s="32">
        <v>200</v>
      </c>
      <c r="J171" s="32">
        <v>200</v>
      </c>
      <c r="K171" s="14">
        <f t="shared" si="48"/>
        <v>0</v>
      </c>
    </row>
    <row r="172" spans="1:11" ht="15.75" customHeight="1" x14ac:dyDescent="0.25">
      <c r="A172" s="11" t="s">
        <v>201</v>
      </c>
      <c r="B172" s="12" t="s">
        <v>202</v>
      </c>
      <c r="C172" s="32">
        <v>7000</v>
      </c>
      <c r="D172" s="16">
        <v>5488.03</v>
      </c>
      <c r="E172" s="16">
        <v>5359.81</v>
      </c>
      <c r="F172" s="16">
        <v>3186.9</v>
      </c>
      <c r="G172" s="120">
        <v>6083.81</v>
      </c>
      <c r="H172" s="13">
        <v>7000</v>
      </c>
      <c r="I172" s="32">
        <v>7000</v>
      </c>
      <c r="J172" s="32">
        <v>7000</v>
      </c>
      <c r="K172" s="14">
        <f t="shared" si="48"/>
        <v>0</v>
      </c>
    </row>
    <row r="173" spans="1:11" ht="15.75" customHeight="1" x14ac:dyDescent="0.25">
      <c r="A173" s="11" t="s">
        <v>203</v>
      </c>
      <c r="B173" s="12" t="s">
        <v>204</v>
      </c>
      <c r="C173" s="32">
        <v>62300</v>
      </c>
      <c r="D173" s="16">
        <v>60000</v>
      </c>
      <c r="E173" s="16">
        <v>60000</v>
      </c>
      <c r="F173" s="16">
        <v>62300</v>
      </c>
      <c r="G173" s="120">
        <v>62300</v>
      </c>
      <c r="H173" s="13">
        <v>62300</v>
      </c>
      <c r="I173" s="32">
        <v>62300</v>
      </c>
      <c r="J173" s="32">
        <v>62300</v>
      </c>
      <c r="K173" s="14">
        <f t="shared" si="48"/>
        <v>0</v>
      </c>
    </row>
    <row r="174" spans="1:11" ht="15.75" customHeight="1" x14ac:dyDescent="0.25">
      <c r="A174" s="11" t="s">
        <v>937</v>
      </c>
      <c r="B174" s="12" t="s">
        <v>938</v>
      </c>
      <c r="C174" s="32">
        <v>13000</v>
      </c>
      <c r="D174" s="16">
        <v>0</v>
      </c>
      <c r="E174" s="16">
        <v>8733.11</v>
      </c>
      <c r="F174" s="16">
        <v>9470.3799999999992</v>
      </c>
      <c r="G174" s="120">
        <v>8827.5300000000007</v>
      </c>
      <c r="H174" s="13">
        <v>13000</v>
      </c>
      <c r="I174" s="32">
        <v>13000</v>
      </c>
      <c r="J174" s="32">
        <v>6500</v>
      </c>
      <c r="K174" s="14">
        <f t="shared" si="48"/>
        <v>-0.5</v>
      </c>
    </row>
    <row r="175" spans="1:11" ht="15.75" customHeight="1" x14ac:dyDescent="0.25">
      <c r="A175" s="11" t="s">
        <v>939</v>
      </c>
      <c r="B175" s="12" t="s">
        <v>1168</v>
      </c>
      <c r="C175" s="32">
        <v>6600</v>
      </c>
      <c r="D175" s="16">
        <v>0</v>
      </c>
      <c r="E175" s="16">
        <v>3968.51</v>
      </c>
      <c r="F175" s="16">
        <v>4080.4</v>
      </c>
      <c r="G175" s="120">
        <v>8199.73</v>
      </c>
      <c r="H175" s="13">
        <v>7000</v>
      </c>
      <c r="I175" s="32">
        <v>7000</v>
      </c>
      <c r="J175" s="32">
        <v>5250</v>
      </c>
      <c r="K175" s="14">
        <f t="shared" si="48"/>
        <v>-0.20454545454545456</v>
      </c>
    </row>
    <row r="176" spans="1:11" ht="15.75" customHeight="1" x14ac:dyDescent="0.25">
      <c r="A176" s="11" t="s">
        <v>960</v>
      </c>
      <c r="B176" s="12" t="s">
        <v>1166</v>
      </c>
      <c r="C176" s="32">
        <v>3000</v>
      </c>
      <c r="D176" s="16">
        <v>0</v>
      </c>
      <c r="E176" s="16">
        <v>3081.31</v>
      </c>
      <c r="F176" s="16">
        <v>2650.04</v>
      </c>
      <c r="G176" s="120">
        <v>3020.22</v>
      </c>
      <c r="H176" s="13">
        <v>3000</v>
      </c>
      <c r="I176" s="32">
        <v>3000</v>
      </c>
      <c r="J176" s="32">
        <v>1500</v>
      </c>
      <c r="K176" s="14">
        <f t="shared" si="48"/>
        <v>-0.5</v>
      </c>
    </row>
    <row r="177" spans="1:11" ht="15.75" customHeight="1" x14ac:dyDescent="0.25">
      <c r="A177" s="11" t="s">
        <v>205</v>
      </c>
      <c r="B177" s="12" t="s">
        <v>206</v>
      </c>
      <c r="C177" s="32">
        <v>2000</v>
      </c>
      <c r="D177" s="16">
        <v>1775</v>
      </c>
      <c r="E177" s="16">
        <v>490</v>
      </c>
      <c r="F177" s="16">
        <v>2111</v>
      </c>
      <c r="G177" s="120">
        <v>2052.9</v>
      </c>
      <c r="H177" s="13">
        <v>2000</v>
      </c>
      <c r="I177" s="32">
        <v>2000</v>
      </c>
      <c r="J177" s="32">
        <v>2000</v>
      </c>
      <c r="K177" s="14">
        <f t="shared" si="48"/>
        <v>0</v>
      </c>
    </row>
    <row r="178" spans="1:11" ht="15.75" customHeight="1" x14ac:dyDescent="0.25">
      <c r="A178" s="11" t="s">
        <v>207</v>
      </c>
      <c r="B178" s="12" t="s">
        <v>208</v>
      </c>
      <c r="C178" s="32">
        <v>500</v>
      </c>
      <c r="D178" s="16">
        <v>292</v>
      </c>
      <c r="E178" s="16">
        <v>529</v>
      </c>
      <c r="F178" s="16">
        <v>254</v>
      </c>
      <c r="G178" s="120">
        <v>215.49</v>
      </c>
      <c r="H178" s="13">
        <v>500</v>
      </c>
      <c r="I178" s="32">
        <v>500</v>
      </c>
      <c r="J178" s="32">
        <v>500</v>
      </c>
      <c r="K178" s="14">
        <f t="shared" si="48"/>
        <v>0</v>
      </c>
    </row>
    <row r="179" spans="1:11" ht="15.75" customHeight="1" x14ac:dyDescent="0.25">
      <c r="A179" s="11" t="s">
        <v>209</v>
      </c>
      <c r="B179" s="12" t="s">
        <v>210</v>
      </c>
      <c r="C179" s="32">
        <v>1500</v>
      </c>
      <c r="D179" s="16">
        <v>1176.6600000000001</v>
      </c>
      <c r="E179" s="16">
        <v>354</v>
      </c>
      <c r="F179" s="16">
        <v>1360</v>
      </c>
      <c r="G179" s="120">
        <v>1395</v>
      </c>
      <c r="H179" s="13">
        <v>1500</v>
      </c>
      <c r="I179" s="32">
        <v>1500</v>
      </c>
      <c r="J179" s="32">
        <v>1500</v>
      </c>
      <c r="K179" s="14">
        <f t="shared" si="48"/>
        <v>0</v>
      </c>
    </row>
    <row r="180" spans="1:11" ht="15.75" customHeight="1" x14ac:dyDescent="0.25">
      <c r="A180" s="11" t="s">
        <v>211</v>
      </c>
      <c r="B180" s="12" t="s">
        <v>212</v>
      </c>
      <c r="C180" s="32">
        <v>3500</v>
      </c>
      <c r="D180" s="16">
        <v>4031.55</v>
      </c>
      <c r="E180" s="16">
        <v>2592.96</v>
      </c>
      <c r="F180" s="16">
        <v>4621.45</v>
      </c>
      <c r="G180" s="120">
        <v>3185.13</v>
      </c>
      <c r="H180" s="13">
        <v>4500</v>
      </c>
      <c r="I180" s="32">
        <v>4500</v>
      </c>
      <c r="J180" s="32">
        <v>4500</v>
      </c>
      <c r="K180" s="14">
        <f t="shared" si="48"/>
        <v>0.2857142857142857</v>
      </c>
    </row>
    <row r="181" spans="1:11" ht="15.75" customHeight="1" x14ac:dyDescent="0.25">
      <c r="A181" s="11" t="s">
        <v>213</v>
      </c>
      <c r="B181" s="12" t="s">
        <v>214</v>
      </c>
      <c r="C181" s="32">
        <v>500</v>
      </c>
      <c r="D181" s="16">
        <v>260.63</v>
      </c>
      <c r="E181" s="16">
        <v>175.65</v>
      </c>
      <c r="F181" s="16">
        <v>121.85</v>
      </c>
      <c r="G181" s="120">
        <v>103.07</v>
      </c>
      <c r="H181" s="13">
        <v>500</v>
      </c>
      <c r="I181" s="32">
        <v>500</v>
      </c>
      <c r="J181" s="32">
        <v>500</v>
      </c>
      <c r="K181" s="14">
        <f t="shared" si="48"/>
        <v>0</v>
      </c>
    </row>
    <row r="182" spans="1:11" ht="15.75" customHeight="1" x14ac:dyDescent="0.25">
      <c r="A182" s="11" t="s">
        <v>215</v>
      </c>
      <c r="B182" s="12" t="s">
        <v>216</v>
      </c>
      <c r="C182" s="32">
        <v>5000</v>
      </c>
      <c r="D182" s="16">
        <v>3007.6</v>
      </c>
      <c r="E182" s="16">
        <v>3685.24</v>
      </c>
      <c r="F182" s="16">
        <v>3298.23</v>
      </c>
      <c r="G182" s="120">
        <v>5000</v>
      </c>
      <c r="H182" s="13">
        <v>5000</v>
      </c>
      <c r="I182" s="32">
        <v>5000</v>
      </c>
      <c r="J182" s="32">
        <v>5000</v>
      </c>
      <c r="K182" s="14">
        <f t="shared" si="48"/>
        <v>0</v>
      </c>
    </row>
    <row r="183" spans="1:11" ht="15.75" customHeight="1" x14ac:dyDescent="0.25">
      <c r="A183" s="11" t="s">
        <v>217</v>
      </c>
      <c r="B183" s="12" t="s">
        <v>813</v>
      </c>
      <c r="C183" s="32">
        <v>18000</v>
      </c>
      <c r="D183" s="16">
        <v>19434.580000000002</v>
      </c>
      <c r="E183" s="16">
        <v>14612.88</v>
      </c>
      <c r="F183" s="16">
        <v>16627.060000000001</v>
      </c>
      <c r="G183" s="120">
        <v>23438.47</v>
      </c>
      <c r="H183" s="13">
        <v>20000</v>
      </c>
      <c r="I183" s="32">
        <v>20000</v>
      </c>
      <c r="J183" s="32">
        <v>20000</v>
      </c>
      <c r="K183" s="14">
        <f t="shared" si="48"/>
        <v>0.1111111111111111</v>
      </c>
    </row>
    <row r="184" spans="1:11" ht="15.75" customHeight="1" x14ac:dyDescent="0.25">
      <c r="A184" s="11" t="s">
        <v>940</v>
      </c>
      <c r="B184" s="12" t="s">
        <v>943</v>
      </c>
      <c r="C184" s="32">
        <v>4000</v>
      </c>
      <c r="D184" s="16">
        <v>0</v>
      </c>
      <c r="E184" s="16">
        <v>3360</v>
      </c>
      <c r="F184" s="16">
        <v>3360</v>
      </c>
      <c r="G184" s="120">
        <v>4480</v>
      </c>
      <c r="H184" s="13">
        <v>4000</v>
      </c>
      <c r="I184" s="32">
        <v>4000</v>
      </c>
      <c r="J184" s="32">
        <v>2000</v>
      </c>
      <c r="K184" s="14">
        <f t="shared" si="48"/>
        <v>-0.5</v>
      </c>
    </row>
    <row r="185" spans="1:11" ht="15.75" customHeight="1" x14ac:dyDescent="0.25">
      <c r="A185" s="11" t="s">
        <v>218</v>
      </c>
      <c r="B185" s="12" t="s">
        <v>1098</v>
      </c>
      <c r="C185" s="18">
        <v>9600</v>
      </c>
      <c r="D185" s="16">
        <v>9728</v>
      </c>
      <c r="E185" s="16">
        <v>6176</v>
      </c>
      <c r="F185" s="16">
        <v>7074.93</v>
      </c>
      <c r="G185" s="120">
        <v>5391.65</v>
      </c>
      <c r="H185" s="16">
        <v>9600</v>
      </c>
      <c r="I185" s="18">
        <v>9600</v>
      </c>
      <c r="J185" s="18">
        <v>9600</v>
      </c>
      <c r="K185" s="14">
        <f t="shared" si="48"/>
        <v>0</v>
      </c>
    </row>
    <row r="186" spans="1:11" ht="15.75" customHeight="1" x14ac:dyDescent="0.25">
      <c r="A186" s="11" t="s">
        <v>219</v>
      </c>
      <c r="B186" s="12" t="s">
        <v>220</v>
      </c>
      <c r="C186" s="32">
        <v>2000</v>
      </c>
      <c r="D186" s="16">
        <v>1244.8800000000001</v>
      </c>
      <c r="E186" s="16">
        <v>180.7</v>
      </c>
      <c r="F186" s="16">
        <v>1000</v>
      </c>
      <c r="G186" s="120">
        <v>1346</v>
      </c>
      <c r="H186" s="13">
        <v>2000</v>
      </c>
      <c r="I186" s="32">
        <v>2000</v>
      </c>
      <c r="J186" s="32">
        <v>2000</v>
      </c>
      <c r="K186" s="14">
        <f t="shared" si="48"/>
        <v>0</v>
      </c>
    </row>
    <row r="187" spans="1:11" ht="15.75" customHeight="1" x14ac:dyDescent="0.25">
      <c r="A187" s="11" t="s">
        <v>221</v>
      </c>
      <c r="B187" s="12" t="s">
        <v>222</v>
      </c>
      <c r="C187" s="32">
        <v>350</v>
      </c>
      <c r="D187" s="16">
        <v>51</v>
      </c>
      <c r="E187" s="16">
        <v>276.43</v>
      </c>
      <c r="F187" s="16">
        <v>0</v>
      </c>
      <c r="G187" s="120">
        <v>130.43</v>
      </c>
      <c r="H187" s="13">
        <v>250</v>
      </c>
      <c r="I187" s="32">
        <v>250</v>
      </c>
      <c r="J187" s="32">
        <v>250</v>
      </c>
      <c r="K187" s="14">
        <f t="shared" si="48"/>
        <v>-0.2857142857142857</v>
      </c>
    </row>
    <row r="188" spans="1:11" ht="15.75" customHeight="1" x14ac:dyDescent="0.25">
      <c r="A188" s="11" t="s">
        <v>223</v>
      </c>
      <c r="B188" s="12" t="s">
        <v>224</v>
      </c>
      <c r="C188" s="32">
        <v>4000</v>
      </c>
      <c r="D188" s="16">
        <v>4832.37</v>
      </c>
      <c r="E188" s="16">
        <v>5463.15</v>
      </c>
      <c r="F188" s="16">
        <v>2158.2399999999998</v>
      </c>
      <c r="G188" s="120">
        <v>4303.25</v>
      </c>
      <c r="H188" s="13">
        <v>4000</v>
      </c>
      <c r="I188" s="32">
        <v>4000</v>
      </c>
      <c r="J188" s="32">
        <v>4000</v>
      </c>
      <c r="K188" s="14">
        <f t="shared" si="48"/>
        <v>0</v>
      </c>
    </row>
    <row r="189" spans="1:11" ht="15.75" customHeight="1" x14ac:dyDescent="0.25">
      <c r="A189" s="11" t="s">
        <v>955</v>
      </c>
      <c r="B189" s="12" t="s">
        <v>957</v>
      </c>
      <c r="C189" s="32">
        <v>5976</v>
      </c>
      <c r="D189" s="16">
        <v>0</v>
      </c>
      <c r="E189" s="16">
        <v>5976</v>
      </c>
      <c r="F189" s="16">
        <v>5976</v>
      </c>
      <c r="G189" s="120">
        <v>5976</v>
      </c>
      <c r="H189" s="13">
        <v>5976</v>
      </c>
      <c r="I189" s="32">
        <v>5976</v>
      </c>
      <c r="J189" s="32">
        <v>5976</v>
      </c>
      <c r="K189" s="14">
        <f t="shared" si="48"/>
        <v>0</v>
      </c>
    </row>
    <row r="190" spans="1:11" ht="15.75" customHeight="1" x14ac:dyDescent="0.25">
      <c r="A190" s="11" t="s">
        <v>956</v>
      </c>
      <c r="B190" s="12" t="s">
        <v>958</v>
      </c>
      <c r="C190" s="32">
        <v>3555</v>
      </c>
      <c r="D190" s="16">
        <v>0</v>
      </c>
      <c r="E190" s="16">
        <v>3836.25</v>
      </c>
      <c r="F190" s="16">
        <v>3836.25</v>
      </c>
      <c r="G190" s="120">
        <v>3836.25</v>
      </c>
      <c r="H190" s="13">
        <v>3836</v>
      </c>
      <c r="I190" s="32">
        <v>3836</v>
      </c>
      <c r="J190" s="32">
        <v>3836</v>
      </c>
      <c r="K190" s="14">
        <f t="shared" si="48"/>
        <v>7.9043600562587898E-2</v>
      </c>
    </row>
    <row r="191" spans="1:11" ht="15.75" customHeight="1" x14ac:dyDescent="0.25">
      <c r="A191" s="11" t="s">
        <v>225</v>
      </c>
      <c r="B191" s="12" t="s">
        <v>1033</v>
      </c>
      <c r="C191" s="32">
        <v>6000</v>
      </c>
      <c r="D191" s="16">
        <v>10165.36</v>
      </c>
      <c r="E191" s="16">
        <v>4181.3100000000004</v>
      </c>
      <c r="F191" s="16">
        <v>3125.39</v>
      </c>
      <c r="G191" s="120">
        <v>6966.51</v>
      </c>
      <c r="H191" s="13">
        <v>6000</v>
      </c>
      <c r="I191" s="32">
        <v>6000</v>
      </c>
      <c r="J191" s="32">
        <v>6000</v>
      </c>
      <c r="K191" s="14">
        <f t="shared" si="48"/>
        <v>0</v>
      </c>
    </row>
    <row r="192" spans="1:11" ht="15.75" customHeight="1" x14ac:dyDescent="0.25">
      <c r="A192" s="19"/>
      <c r="B192" s="17" t="s">
        <v>226</v>
      </c>
      <c r="C192" s="18">
        <f t="shared" ref="C192:J192" si="49">SUM(C142:C191)</f>
        <v>1220507.92</v>
      </c>
      <c r="D192" s="18">
        <f t="shared" si="49"/>
        <v>1013533.8700000002</v>
      </c>
      <c r="E192" s="18">
        <f t="shared" si="49"/>
        <v>1075877.7999999998</v>
      </c>
      <c r="F192" s="18">
        <f t="shared" si="49"/>
        <v>1112368.26</v>
      </c>
      <c r="G192" s="120">
        <f>SUM(G142:G191)</f>
        <v>1185753.0499999998</v>
      </c>
      <c r="H192" s="16">
        <f>SUM(H142:H191)</f>
        <v>1250694.98</v>
      </c>
      <c r="I192" s="18">
        <f t="shared" si="49"/>
        <v>1250694.98</v>
      </c>
      <c r="J192" s="18">
        <f t="shared" si="49"/>
        <v>1238944.98</v>
      </c>
      <c r="K192" s="14">
        <f t="shared" si="48"/>
        <v>1.5106055190530888E-2</v>
      </c>
    </row>
    <row r="193" spans="1:11" ht="15.75" customHeight="1" x14ac:dyDescent="0.25">
      <c r="A193" s="20"/>
      <c r="B193" s="21"/>
      <c r="C193" s="22"/>
      <c r="D193" s="22"/>
      <c r="E193" s="22"/>
      <c r="F193" s="22"/>
      <c r="G193" s="121"/>
      <c r="H193" s="31"/>
      <c r="I193" s="66"/>
      <c r="J193" s="22"/>
      <c r="K193" s="14"/>
    </row>
    <row r="194" spans="1:11" ht="15.75" customHeight="1" x14ac:dyDescent="0.25">
      <c r="A194" s="11" t="s">
        <v>227</v>
      </c>
      <c r="B194" s="12" t="s">
        <v>228</v>
      </c>
      <c r="C194" s="18">
        <v>82555</v>
      </c>
      <c r="D194" s="16">
        <v>74526.460000000006</v>
      </c>
      <c r="E194" s="16">
        <v>77795</v>
      </c>
      <c r="F194" s="16">
        <v>81123.960000000006</v>
      </c>
      <c r="G194" s="120">
        <v>82395.820000000007</v>
      </c>
      <c r="H194" s="16">
        <v>85863</v>
      </c>
      <c r="I194" s="18">
        <v>85863</v>
      </c>
      <c r="J194" s="18">
        <v>85863</v>
      </c>
      <c r="K194" s="14">
        <f>SUM(J194-C194)/C194</f>
        <v>4.0070256192841137E-2</v>
      </c>
    </row>
    <row r="195" spans="1:11" ht="15.75" customHeight="1" x14ac:dyDescent="0.25">
      <c r="A195" s="11" t="s">
        <v>924</v>
      </c>
      <c r="B195" s="12" t="s">
        <v>1099</v>
      </c>
      <c r="C195" s="18">
        <v>50369</v>
      </c>
      <c r="D195" s="16">
        <v>24833.9</v>
      </c>
      <c r="E195" s="16">
        <v>50708</v>
      </c>
      <c r="F195" s="16">
        <v>51457.53</v>
      </c>
      <c r="G195" s="120">
        <v>39878.32</v>
      </c>
      <c r="H195" s="16">
        <v>47989</v>
      </c>
      <c r="I195" s="18">
        <v>47989</v>
      </c>
      <c r="J195" s="18">
        <v>47989</v>
      </c>
      <c r="K195" s="14">
        <f t="shared" ref="K195:K254" si="50">SUM(J195-C195)/C195</f>
        <v>-4.7251285512914687E-2</v>
      </c>
    </row>
    <row r="196" spans="1:11" ht="15.75" customHeight="1" x14ac:dyDescent="0.25">
      <c r="A196" s="11" t="s">
        <v>229</v>
      </c>
      <c r="B196" s="12" t="s">
        <v>1099</v>
      </c>
      <c r="C196" s="18">
        <v>43505</v>
      </c>
      <c r="D196" s="16">
        <v>38764.32</v>
      </c>
      <c r="E196" s="16">
        <v>42232</v>
      </c>
      <c r="F196" s="16">
        <v>41617.93</v>
      </c>
      <c r="G196" s="120">
        <v>44858.45</v>
      </c>
      <c r="H196" s="16">
        <v>46590</v>
      </c>
      <c r="I196" s="18">
        <v>46590</v>
      </c>
      <c r="J196" s="18">
        <v>46590</v>
      </c>
      <c r="K196" s="14">
        <f t="shared" si="50"/>
        <v>7.0911389495460289E-2</v>
      </c>
    </row>
    <row r="197" spans="1:11" ht="15.75" customHeight="1" x14ac:dyDescent="0.25">
      <c r="A197" s="11" t="s">
        <v>230</v>
      </c>
      <c r="B197" s="12" t="s">
        <v>1101</v>
      </c>
      <c r="C197" s="18">
        <v>44800</v>
      </c>
      <c r="D197" s="16">
        <v>40639.68</v>
      </c>
      <c r="E197" s="16">
        <v>42232</v>
      </c>
      <c r="F197" s="16">
        <v>44099.06</v>
      </c>
      <c r="G197" s="120">
        <v>45305.51</v>
      </c>
      <c r="H197" s="16">
        <v>54309</v>
      </c>
      <c r="I197" s="18">
        <v>54309</v>
      </c>
      <c r="J197" s="18">
        <v>54309</v>
      </c>
      <c r="K197" s="14">
        <f t="shared" si="50"/>
        <v>0.21225446428571429</v>
      </c>
    </row>
    <row r="198" spans="1:11" ht="15.75" customHeight="1" x14ac:dyDescent="0.25">
      <c r="A198" s="11" t="s">
        <v>231</v>
      </c>
      <c r="B198" s="12" t="s">
        <v>1100</v>
      </c>
      <c r="C198" s="18">
        <v>60189</v>
      </c>
      <c r="D198" s="16">
        <v>54843.839999999997</v>
      </c>
      <c r="E198" s="16">
        <v>56460</v>
      </c>
      <c r="F198" s="16">
        <v>59097.95</v>
      </c>
      <c r="G198" s="120">
        <v>60400.93</v>
      </c>
      <c r="H198" s="16">
        <v>62600</v>
      </c>
      <c r="I198" s="18">
        <v>62600</v>
      </c>
      <c r="J198" s="18">
        <v>62600</v>
      </c>
      <c r="K198" s="14">
        <f t="shared" si="50"/>
        <v>4.0057153300436958E-2</v>
      </c>
    </row>
    <row r="199" spans="1:11" ht="15.75" customHeight="1" x14ac:dyDescent="0.25">
      <c r="A199" s="11" t="s">
        <v>232</v>
      </c>
      <c r="B199" s="12" t="s">
        <v>1147</v>
      </c>
      <c r="C199" s="18">
        <v>60553</v>
      </c>
      <c r="D199" s="16">
        <v>55892.639999999999</v>
      </c>
      <c r="E199" s="16">
        <v>57533</v>
      </c>
      <c r="F199" s="16">
        <v>59462.51</v>
      </c>
      <c r="G199" s="120">
        <v>61735.37</v>
      </c>
      <c r="H199" s="16">
        <v>75597</v>
      </c>
      <c r="I199" s="18">
        <v>75597</v>
      </c>
      <c r="J199" s="18">
        <v>75597</v>
      </c>
      <c r="K199" s="14">
        <f t="shared" si="50"/>
        <v>0.2484435122950143</v>
      </c>
    </row>
    <row r="200" spans="1:11" ht="15.75" customHeight="1" x14ac:dyDescent="0.25">
      <c r="A200" s="11" t="s">
        <v>233</v>
      </c>
      <c r="B200" s="12" t="s">
        <v>1101</v>
      </c>
      <c r="C200" s="18">
        <v>43505</v>
      </c>
      <c r="D200" s="16">
        <v>42275.39</v>
      </c>
      <c r="E200" s="16">
        <v>43480</v>
      </c>
      <c r="F200" s="16">
        <v>43079.37</v>
      </c>
      <c r="G200" s="120">
        <v>44971.59</v>
      </c>
      <c r="H200" s="16">
        <v>46590</v>
      </c>
      <c r="I200" s="18">
        <v>46590</v>
      </c>
      <c r="J200" s="18">
        <v>46590</v>
      </c>
      <c r="K200" s="14">
        <f t="shared" si="50"/>
        <v>7.0911389495460289E-2</v>
      </c>
    </row>
    <row r="201" spans="1:11" ht="15.75" customHeight="1" x14ac:dyDescent="0.25">
      <c r="A201" s="11" t="s">
        <v>234</v>
      </c>
      <c r="B201" s="12" t="s">
        <v>1188</v>
      </c>
      <c r="C201" s="18">
        <v>58781</v>
      </c>
      <c r="D201" s="16">
        <v>54394.080000000002</v>
      </c>
      <c r="E201" s="16">
        <v>55985</v>
      </c>
      <c r="F201" s="16">
        <v>57721.82</v>
      </c>
      <c r="G201" s="120">
        <v>58683.67</v>
      </c>
      <c r="H201" s="16">
        <v>61128</v>
      </c>
      <c r="I201" s="18">
        <v>61128</v>
      </c>
      <c r="J201" s="18">
        <v>61128</v>
      </c>
      <c r="K201" s="14">
        <f t="shared" si="50"/>
        <v>3.9927867848454431E-2</v>
      </c>
    </row>
    <row r="202" spans="1:11" ht="15.75" customHeight="1" x14ac:dyDescent="0.25">
      <c r="A202" s="11" t="s">
        <v>1104</v>
      </c>
      <c r="B202" s="12" t="s">
        <v>1188</v>
      </c>
      <c r="C202" s="18">
        <v>47467</v>
      </c>
      <c r="D202" s="16">
        <v>0</v>
      </c>
      <c r="E202" s="16">
        <v>0</v>
      </c>
      <c r="F202" s="16">
        <v>7229.05</v>
      </c>
      <c r="G202" s="120">
        <v>49002.76</v>
      </c>
      <c r="H202" s="16">
        <v>49359</v>
      </c>
      <c r="I202" s="18">
        <v>49359</v>
      </c>
      <c r="J202" s="18">
        <v>49359</v>
      </c>
      <c r="K202" s="14">
        <f t="shared" si="50"/>
        <v>3.9859270651189251E-2</v>
      </c>
    </row>
    <row r="203" spans="1:11" ht="15.75" customHeight="1" x14ac:dyDescent="0.25">
      <c r="A203" s="11" t="s">
        <v>235</v>
      </c>
      <c r="B203" s="12" t="s">
        <v>236</v>
      </c>
      <c r="C203" s="32">
        <v>76277</v>
      </c>
      <c r="D203" s="16">
        <v>48964.55</v>
      </c>
      <c r="E203" s="16">
        <v>50512.160000000003</v>
      </c>
      <c r="F203" s="16">
        <v>54113.33</v>
      </c>
      <c r="G203" s="120">
        <v>73682.91</v>
      </c>
      <c r="H203" s="13">
        <v>78630</v>
      </c>
      <c r="I203" s="32">
        <v>78630</v>
      </c>
      <c r="J203" s="32">
        <v>78630</v>
      </c>
      <c r="K203" s="14">
        <f t="shared" si="50"/>
        <v>3.0848093134234436E-2</v>
      </c>
    </row>
    <row r="204" spans="1:11" ht="15.75" customHeight="1" x14ac:dyDescent="0.25">
      <c r="A204" s="11" t="s">
        <v>237</v>
      </c>
      <c r="B204" s="12" t="s">
        <v>238</v>
      </c>
      <c r="C204" s="32">
        <v>19128</v>
      </c>
      <c r="D204" s="16">
        <v>15676.32</v>
      </c>
      <c r="E204" s="16">
        <v>16260.36</v>
      </c>
      <c r="F204" s="16">
        <v>17198.64</v>
      </c>
      <c r="G204" s="120">
        <v>19609.919999999998</v>
      </c>
      <c r="H204" s="13">
        <v>19491</v>
      </c>
      <c r="I204" s="32">
        <v>19491</v>
      </c>
      <c r="J204" s="32">
        <v>19491</v>
      </c>
      <c r="K204" s="14">
        <f t="shared" si="50"/>
        <v>1.897741530740276E-2</v>
      </c>
    </row>
    <row r="205" spans="1:11" ht="15.75" customHeight="1" x14ac:dyDescent="0.25">
      <c r="A205" s="11" t="s">
        <v>239</v>
      </c>
      <c r="B205" s="12" t="s">
        <v>240</v>
      </c>
      <c r="C205" s="63">
        <v>38000</v>
      </c>
      <c r="D205" s="16">
        <v>42984.33</v>
      </c>
      <c r="E205" s="16">
        <v>50292.82</v>
      </c>
      <c r="F205" s="16">
        <v>31708.720000000001</v>
      </c>
      <c r="G205" s="120">
        <v>29587.8</v>
      </c>
      <c r="H205" s="80">
        <v>38000</v>
      </c>
      <c r="I205" s="63">
        <v>38000</v>
      </c>
      <c r="J205" s="63">
        <v>38000</v>
      </c>
      <c r="K205" s="14">
        <f t="shared" si="50"/>
        <v>0</v>
      </c>
    </row>
    <row r="206" spans="1:11" ht="15.75" customHeight="1" x14ac:dyDescent="0.25">
      <c r="A206" s="11" t="s">
        <v>241</v>
      </c>
      <c r="B206" s="12" t="s">
        <v>242</v>
      </c>
      <c r="C206" s="32">
        <v>28385</v>
      </c>
      <c r="D206" s="16">
        <v>51518.400000000001</v>
      </c>
      <c r="E206" s="16">
        <v>50777.74</v>
      </c>
      <c r="F206" s="16">
        <v>53087.31</v>
      </c>
      <c r="G206" s="120">
        <v>41362.07</v>
      </c>
      <c r="H206" s="13">
        <v>33245</v>
      </c>
      <c r="I206" s="32">
        <v>33245</v>
      </c>
      <c r="J206" s="32">
        <v>33245</v>
      </c>
      <c r="K206" s="14">
        <f t="shared" si="50"/>
        <v>0.17121719217896778</v>
      </c>
    </row>
    <row r="207" spans="1:11" ht="15.75" customHeight="1" x14ac:dyDescent="0.25">
      <c r="A207" s="11" t="s">
        <v>243</v>
      </c>
      <c r="B207" s="12" t="s">
        <v>244</v>
      </c>
      <c r="C207" s="32">
        <v>29265</v>
      </c>
      <c r="D207" s="16">
        <v>18732.599999999999</v>
      </c>
      <c r="E207" s="16">
        <v>22531.919999999998</v>
      </c>
      <c r="F207" s="16">
        <v>27367.18</v>
      </c>
      <c r="G207" s="120">
        <v>29218.73</v>
      </c>
      <c r="H207" s="13">
        <v>30463</v>
      </c>
      <c r="I207" s="32">
        <v>30463</v>
      </c>
      <c r="J207" s="32">
        <v>30463</v>
      </c>
      <c r="K207" s="14">
        <f t="shared" si="50"/>
        <v>4.0936271997266356E-2</v>
      </c>
    </row>
    <row r="208" spans="1:11" ht="15.75" customHeight="1" x14ac:dyDescent="0.25">
      <c r="A208" s="11" t="s">
        <v>245</v>
      </c>
      <c r="B208" s="12" t="s">
        <v>246</v>
      </c>
      <c r="C208" s="63">
        <v>2161</v>
      </c>
      <c r="D208" s="16">
        <v>1543.35</v>
      </c>
      <c r="E208" s="16">
        <v>1557.79</v>
      </c>
      <c r="F208" s="16">
        <v>1992.92</v>
      </c>
      <c r="G208" s="120">
        <v>2430.39</v>
      </c>
      <c r="H208" s="80">
        <v>2271</v>
      </c>
      <c r="I208" s="63">
        <v>2271</v>
      </c>
      <c r="J208" s="63">
        <v>2271</v>
      </c>
      <c r="K208" s="14">
        <f t="shared" si="50"/>
        <v>5.0902360018509951E-2</v>
      </c>
    </row>
    <row r="209" spans="1:11" ht="15.75" customHeight="1" x14ac:dyDescent="0.25">
      <c r="A209" s="11" t="s">
        <v>247</v>
      </c>
      <c r="B209" s="12" t="s">
        <v>248</v>
      </c>
      <c r="C209" s="63">
        <v>480</v>
      </c>
      <c r="D209" s="16">
        <v>311.5</v>
      </c>
      <c r="E209" s="16">
        <v>301</v>
      </c>
      <c r="F209" s="16">
        <v>300.25</v>
      </c>
      <c r="G209" s="120">
        <v>364</v>
      </c>
      <c r="H209" s="80">
        <v>480</v>
      </c>
      <c r="I209" s="63">
        <v>480</v>
      </c>
      <c r="J209" s="63">
        <v>480</v>
      </c>
      <c r="K209" s="14">
        <f t="shared" si="50"/>
        <v>0</v>
      </c>
    </row>
    <row r="210" spans="1:11" ht="15.75" customHeight="1" x14ac:dyDescent="0.25">
      <c r="A210" s="11" t="s">
        <v>249</v>
      </c>
      <c r="B210" s="12" t="s">
        <v>250</v>
      </c>
      <c r="C210" s="63">
        <v>9121</v>
      </c>
      <c r="D210" s="16">
        <v>6636.34</v>
      </c>
      <c r="E210" s="16">
        <v>7288.76</v>
      </c>
      <c r="F210" s="16">
        <v>9265.7800000000007</v>
      </c>
      <c r="G210" s="120">
        <v>6997.28</v>
      </c>
      <c r="H210" s="80">
        <v>6306</v>
      </c>
      <c r="I210" s="63">
        <v>6306</v>
      </c>
      <c r="J210" s="63">
        <v>6306</v>
      </c>
      <c r="K210" s="14">
        <f t="shared" si="50"/>
        <v>-0.30862843986404997</v>
      </c>
    </row>
    <row r="211" spans="1:11" ht="15.75" customHeight="1" x14ac:dyDescent="0.25">
      <c r="A211" s="11" t="s">
        <v>251</v>
      </c>
      <c r="B211" s="12" t="s">
        <v>252</v>
      </c>
      <c r="C211" s="63">
        <v>9973</v>
      </c>
      <c r="D211" s="16">
        <v>8053.68</v>
      </c>
      <c r="E211" s="16">
        <v>8650.2000000000007</v>
      </c>
      <c r="F211" s="16">
        <v>9732.8700000000008</v>
      </c>
      <c r="G211" s="120">
        <v>9768.91</v>
      </c>
      <c r="H211" s="80">
        <v>10583</v>
      </c>
      <c r="I211" s="63">
        <v>10583</v>
      </c>
      <c r="J211" s="63">
        <v>10583</v>
      </c>
      <c r="K211" s="14">
        <f t="shared" si="50"/>
        <v>6.1165145893913565E-2</v>
      </c>
    </row>
    <row r="212" spans="1:11" ht="15.75" customHeight="1" x14ac:dyDescent="0.25">
      <c r="A212" s="11" t="s">
        <v>253</v>
      </c>
      <c r="B212" s="12" t="s">
        <v>254</v>
      </c>
      <c r="C212" s="63">
        <v>189644</v>
      </c>
      <c r="D212" s="16">
        <v>140223.39000000001</v>
      </c>
      <c r="E212" s="16">
        <v>145485.22</v>
      </c>
      <c r="F212" s="16">
        <v>165369.16</v>
      </c>
      <c r="G212" s="120">
        <v>187650.17</v>
      </c>
      <c r="H212" s="80">
        <v>203165</v>
      </c>
      <c r="I212" s="63">
        <v>203165</v>
      </c>
      <c r="J212" s="63">
        <v>203165</v>
      </c>
      <c r="K212" s="14">
        <f t="shared" si="50"/>
        <v>7.1296745481006521E-2</v>
      </c>
    </row>
    <row r="213" spans="1:11" ht="15.75" customHeight="1" x14ac:dyDescent="0.25">
      <c r="A213" s="11" t="s">
        <v>255</v>
      </c>
      <c r="B213" s="12" t="s">
        <v>256</v>
      </c>
      <c r="C213" s="32">
        <v>5000</v>
      </c>
      <c r="D213" s="16">
        <v>3889.52</v>
      </c>
      <c r="E213" s="16">
        <v>3754.35</v>
      </c>
      <c r="F213" s="16">
        <v>3518.29</v>
      </c>
      <c r="G213" s="120">
        <v>3927.05</v>
      </c>
      <c r="H213" s="13">
        <v>5000</v>
      </c>
      <c r="I213" s="32">
        <v>5000</v>
      </c>
      <c r="J213" s="32">
        <v>5000</v>
      </c>
      <c r="K213" s="14">
        <f t="shared" si="50"/>
        <v>0</v>
      </c>
    </row>
    <row r="214" spans="1:11" ht="15.75" customHeight="1" x14ac:dyDescent="0.25">
      <c r="A214" s="11" t="s">
        <v>257</v>
      </c>
      <c r="B214" s="12" t="s">
        <v>258</v>
      </c>
      <c r="C214" s="32">
        <v>23250</v>
      </c>
      <c r="D214" s="16">
        <v>19806.939999999999</v>
      </c>
      <c r="E214" s="16">
        <v>23528.14</v>
      </c>
      <c r="F214" s="16">
        <v>24290.68</v>
      </c>
      <c r="G214" s="120">
        <v>27045.88</v>
      </c>
      <c r="H214" s="13">
        <v>28000</v>
      </c>
      <c r="I214" s="32">
        <v>28000</v>
      </c>
      <c r="J214" s="32">
        <v>28000</v>
      </c>
      <c r="K214" s="14">
        <f t="shared" si="50"/>
        <v>0.20430107526881722</v>
      </c>
    </row>
    <row r="215" spans="1:11" ht="15.75" customHeight="1" x14ac:dyDescent="0.25">
      <c r="A215" s="11" t="s">
        <v>259</v>
      </c>
      <c r="B215" s="12" t="s">
        <v>260</v>
      </c>
      <c r="C215" s="32">
        <v>2250</v>
      </c>
      <c r="D215" s="16">
        <v>2165.7800000000002</v>
      </c>
      <c r="E215" s="16">
        <v>1485.69</v>
      </c>
      <c r="F215" s="16">
        <v>2315.4699999999998</v>
      </c>
      <c r="G215" s="120">
        <v>1851.15</v>
      </c>
      <c r="H215" s="13">
        <v>2250</v>
      </c>
      <c r="I215" s="32">
        <v>2250</v>
      </c>
      <c r="J215" s="32">
        <v>2250</v>
      </c>
      <c r="K215" s="14">
        <f t="shared" si="50"/>
        <v>0</v>
      </c>
    </row>
    <row r="216" spans="1:11" ht="15.75" customHeight="1" x14ac:dyDescent="0.25">
      <c r="A216" s="11" t="s">
        <v>261</v>
      </c>
      <c r="B216" s="12" t="s">
        <v>262</v>
      </c>
      <c r="C216" s="32">
        <v>6600</v>
      </c>
      <c r="D216" s="16">
        <v>2283.42</v>
      </c>
      <c r="E216" s="16">
        <v>1575.88</v>
      </c>
      <c r="F216" s="16">
        <v>2785.33</v>
      </c>
      <c r="G216" s="120">
        <v>2720.26</v>
      </c>
      <c r="H216" s="13">
        <v>5250</v>
      </c>
      <c r="I216" s="32">
        <v>5250</v>
      </c>
      <c r="J216" s="32">
        <v>5250</v>
      </c>
      <c r="K216" s="14">
        <f t="shared" si="50"/>
        <v>-0.20454545454545456</v>
      </c>
    </row>
    <row r="217" spans="1:11" ht="15.75" customHeight="1" x14ac:dyDescent="0.25">
      <c r="A217" s="11" t="s">
        <v>263</v>
      </c>
      <c r="B217" s="12" t="s">
        <v>264</v>
      </c>
      <c r="C217" s="32">
        <v>750</v>
      </c>
      <c r="D217" s="16">
        <v>354</v>
      </c>
      <c r="E217" s="16">
        <v>360.99</v>
      </c>
      <c r="F217" s="16">
        <v>387.27</v>
      </c>
      <c r="G217" s="120">
        <v>470.79</v>
      </c>
      <c r="H217" s="13">
        <v>750</v>
      </c>
      <c r="I217" s="32">
        <v>750</v>
      </c>
      <c r="J217" s="32">
        <v>750</v>
      </c>
      <c r="K217" s="14">
        <f t="shared" si="50"/>
        <v>0</v>
      </c>
    </row>
    <row r="218" spans="1:11" ht="15.75" customHeight="1" x14ac:dyDescent="0.25">
      <c r="A218" s="11" t="s">
        <v>265</v>
      </c>
      <c r="B218" s="12" t="s">
        <v>266</v>
      </c>
      <c r="C218" s="32">
        <v>8500</v>
      </c>
      <c r="D218" s="16">
        <v>8435.86</v>
      </c>
      <c r="E218" s="16">
        <v>1722.95</v>
      </c>
      <c r="F218" s="16">
        <v>5705.99</v>
      </c>
      <c r="G218" s="120">
        <v>7775.53</v>
      </c>
      <c r="H218" s="13">
        <v>8500</v>
      </c>
      <c r="I218" s="32">
        <v>8500</v>
      </c>
      <c r="J218" s="32">
        <v>8500</v>
      </c>
      <c r="K218" s="14">
        <f t="shared" si="50"/>
        <v>0</v>
      </c>
    </row>
    <row r="219" spans="1:11" ht="15.75" customHeight="1" x14ac:dyDescent="0.25">
      <c r="A219" s="11" t="s">
        <v>267</v>
      </c>
      <c r="B219" s="12" t="s">
        <v>268</v>
      </c>
      <c r="C219" s="32">
        <v>38000</v>
      </c>
      <c r="D219" s="16">
        <v>33405.06</v>
      </c>
      <c r="E219" s="16">
        <v>35444.199999999997</v>
      </c>
      <c r="F219" s="16">
        <v>36883.82</v>
      </c>
      <c r="G219" s="120">
        <v>35961.42</v>
      </c>
      <c r="H219" s="13">
        <v>40600</v>
      </c>
      <c r="I219" s="32">
        <v>40600</v>
      </c>
      <c r="J219" s="32">
        <v>40600</v>
      </c>
      <c r="K219" s="14">
        <f t="shared" si="50"/>
        <v>6.8421052631578952E-2</v>
      </c>
    </row>
    <row r="220" spans="1:11" ht="15.75" customHeight="1" x14ac:dyDescent="0.25">
      <c r="A220" s="11" t="s">
        <v>269</v>
      </c>
      <c r="B220" s="12" t="s">
        <v>270</v>
      </c>
      <c r="C220" s="32">
        <v>14500</v>
      </c>
      <c r="D220" s="16">
        <v>8443.3799999999992</v>
      </c>
      <c r="E220" s="16">
        <v>9543.07</v>
      </c>
      <c r="F220" s="16">
        <v>10246.89</v>
      </c>
      <c r="G220" s="120">
        <v>8692.41</v>
      </c>
      <c r="H220" s="13">
        <v>14500</v>
      </c>
      <c r="I220" s="32">
        <v>14500</v>
      </c>
      <c r="J220" s="32">
        <v>14500</v>
      </c>
      <c r="K220" s="14">
        <f t="shared" si="50"/>
        <v>0</v>
      </c>
    </row>
    <row r="221" spans="1:11" ht="15.75" customHeight="1" x14ac:dyDescent="0.25">
      <c r="A221" s="11" t="s">
        <v>271</v>
      </c>
      <c r="B221" s="12" t="s">
        <v>1169</v>
      </c>
      <c r="C221" s="32">
        <v>11250</v>
      </c>
      <c r="D221" s="16">
        <v>10447.44</v>
      </c>
      <c r="E221" s="16">
        <v>8336.77</v>
      </c>
      <c r="F221" s="16">
        <v>7774.22</v>
      </c>
      <c r="G221" s="120">
        <v>11016.94</v>
      </c>
      <c r="H221" s="13">
        <v>17500</v>
      </c>
      <c r="I221" s="32">
        <v>17500</v>
      </c>
      <c r="J221" s="32">
        <v>17500</v>
      </c>
      <c r="K221" s="14">
        <f t="shared" si="50"/>
        <v>0.55555555555555558</v>
      </c>
    </row>
    <row r="222" spans="1:11" ht="15.75" customHeight="1" x14ac:dyDescent="0.25">
      <c r="A222" s="11" t="s">
        <v>272</v>
      </c>
      <c r="B222" s="12" t="s">
        <v>273</v>
      </c>
      <c r="C222" s="32">
        <v>1500</v>
      </c>
      <c r="D222" s="16">
        <v>1791.02</v>
      </c>
      <c r="E222" s="16">
        <v>946.6</v>
      </c>
      <c r="F222" s="16">
        <v>1909.02</v>
      </c>
      <c r="G222" s="120">
        <v>798.25</v>
      </c>
      <c r="H222" s="13">
        <v>1500</v>
      </c>
      <c r="I222" s="32">
        <v>1500</v>
      </c>
      <c r="J222" s="32">
        <v>1500</v>
      </c>
      <c r="K222" s="14">
        <f t="shared" si="50"/>
        <v>0</v>
      </c>
    </row>
    <row r="223" spans="1:11" ht="15.75" customHeight="1" x14ac:dyDescent="0.25">
      <c r="A223" s="11" t="s">
        <v>274</v>
      </c>
      <c r="B223" s="12" t="s">
        <v>275</v>
      </c>
      <c r="C223" s="32">
        <v>2500</v>
      </c>
      <c r="D223" s="16">
        <v>2068.63</v>
      </c>
      <c r="E223" s="16">
        <v>1541.17</v>
      </c>
      <c r="F223" s="16">
        <v>565.41</v>
      </c>
      <c r="G223" s="120">
        <v>50</v>
      </c>
      <c r="H223" s="13">
        <v>2500</v>
      </c>
      <c r="I223" s="32">
        <v>2500</v>
      </c>
      <c r="J223" s="32">
        <v>2500</v>
      </c>
      <c r="K223" s="14">
        <f t="shared" si="50"/>
        <v>0</v>
      </c>
    </row>
    <row r="224" spans="1:11" ht="15.75" customHeight="1" x14ac:dyDescent="0.25">
      <c r="A224" s="11" t="s">
        <v>276</v>
      </c>
      <c r="B224" s="12" t="s">
        <v>277</v>
      </c>
      <c r="C224" s="32">
        <v>6000</v>
      </c>
      <c r="D224" s="16">
        <v>5428.41</v>
      </c>
      <c r="E224" s="16">
        <v>5273.6</v>
      </c>
      <c r="F224" s="16">
        <v>5780.21</v>
      </c>
      <c r="G224" s="120">
        <v>4328.08</v>
      </c>
      <c r="H224" s="13">
        <v>6000</v>
      </c>
      <c r="I224" s="32">
        <v>6000</v>
      </c>
      <c r="J224" s="32">
        <v>6000</v>
      </c>
      <c r="K224" s="14">
        <f t="shared" si="50"/>
        <v>0</v>
      </c>
    </row>
    <row r="225" spans="1:11" ht="15.75" customHeight="1" x14ac:dyDescent="0.25">
      <c r="A225" s="11" t="s">
        <v>278</v>
      </c>
      <c r="B225" s="12" t="s">
        <v>279</v>
      </c>
      <c r="C225" s="32">
        <v>3000</v>
      </c>
      <c r="D225" s="16">
        <v>829.69</v>
      </c>
      <c r="E225" s="16">
        <v>632.87</v>
      </c>
      <c r="F225" s="16">
        <v>196.6</v>
      </c>
      <c r="G225" s="120">
        <v>1368.9</v>
      </c>
      <c r="H225" s="13">
        <v>3000</v>
      </c>
      <c r="I225" s="32">
        <v>3000</v>
      </c>
      <c r="J225" s="32">
        <v>3000</v>
      </c>
      <c r="K225" s="14">
        <f t="shared" si="50"/>
        <v>0</v>
      </c>
    </row>
    <row r="226" spans="1:11" ht="15.75" customHeight="1" x14ac:dyDescent="0.25">
      <c r="A226" s="11" t="s">
        <v>280</v>
      </c>
      <c r="B226" s="12" t="s">
        <v>281</v>
      </c>
      <c r="C226" s="32">
        <v>3500</v>
      </c>
      <c r="D226" s="16">
        <v>2974.54</v>
      </c>
      <c r="E226" s="16">
        <v>5028.3599999999997</v>
      </c>
      <c r="F226" s="16">
        <v>2494.41</v>
      </c>
      <c r="G226" s="120">
        <v>2955.46</v>
      </c>
      <c r="H226" s="13">
        <v>3500</v>
      </c>
      <c r="I226" s="32">
        <v>3500</v>
      </c>
      <c r="J226" s="32">
        <v>3500</v>
      </c>
      <c r="K226" s="14">
        <f t="shared" si="50"/>
        <v>0</v>
      </c>
    </row>
    <row r="227" spans="1:11" ht="15.75" customHeight="1" x14ac:dyDescent="0.25">
      <c r="A227" s="11" t="s">
        <v>282</v>
      </c>
      <c r="B227" s="12" t="s">
        <v>283</v>
      </c>
      <c r="C227" s="32">
        <v>1000</v>
      </c>
      <c r="D227" s="16">
        <v>717.7</v>
      </c>
      <c r="E227" s="16">
        <v>303.26</v>
      </c>
      <c r="F227" s="16">
        <v>182.74</v>
      </c>
      <c r="G227" s="120">
        <v>172.59</v>
      </c>
      <c r="H227" s="13">
        <v>1000</v>
      </c>
      <c r="I227" s="32">
        <v>1000</v>
      </c>
      <c r="J227" s="32">
        <v>1000</v>
      </c>
      <c r="K227" s="14">
        <f t="shared" si="50"/>
        <v>0</v>
      </c>
    </row>
    <row r="228" spans="1:11" ht="15.75" customHeight="1" x14ac:dyDescent="0.25">
      <c r="A228" s="11" t="s">
        <v>284</v>
      </c>
      <c r="B228" s="12" t="s">
        <v>285</v>
      </c>
      <c r="C228" s="32">
        <v>100</v>
      </c>
      <c r="D228" s="16">
        <v>0</v>
      </c>
      <c r="E228" s="16">
        <v>0</v>
      </c>
      <c r="F228" s="16">
        <v>0</v>
      </c>
      <c r="G228" s="120">
        <v>0</v>
      </c>
      <c r="H228" s="13">
        <v>100</v>
      </c>
      <c r="I228" s="32">
        <v>100</v>
      </c>
      <c r="J228" s="32">
        <v>100</v>
      </c>
      <c r="K228" s="14">
        <f t="shared" si="50"/>
        <v>0</v>
      </c>
    </row>
    <row r="229" spans="1:11" ht="15.75" customHeight="1" x14ac:dyDescent="0.25">
      <c r="A229" s="11" t="s">
        <v>286</v>
      </c>
      <c r="B229" s="12" t="s">
        <v>287</v>
      </c>
      <c r="C229" s="32">
        <v>200</v>
      </c>
      <c r="D229" s="16">
        <v>0</v>
      </c>
      <c r="E229" s="16">
        <v>0</v>
      </c>
      <c r="F229" s="16">
        <v>77.069999999999993</v>
      </c>
      <c r="G229" s="120">
        <v>0</v>
      </c>
      <c r="H229" s="13">
        <v>200</v>
      </c>
      <c r="I229" s="32">
        <v>200</v>
      </c>
      <c r="J229" s="32">
        <v>200</v>
      </c>
      <c r="K229" s="14">
        <f t="shared" si="50"/>
        <v>0</v>
      </c>
    </row>
    <row r="230" spans="1:11" ht="15.75" customHeight="1" x14ac:dyDescent="0.25">
      <c r="A230" s="11" t="s">
        <v>288</v>
      </c>
      <c r="B230" s="12" t="s">
        <v>289</v>
      </c>
      <c r="C230" s="32">
        <v>1400</v>
      </c>
      <c r="D230" s="16">
        <v>1574.78</v>
      </c>
      <c r="E230" s="16">
        <v>1289.17</v>
      </c>
      <c r="F230" s="16">
        <v>1461.76</v>
      </c>
      <c r="G230" s="120">
        <v>1472.42</v>
      </c>
      <c r="H230" s="13">
        <v>1400</v>
      </c>
      <c r="I230" s="32">
        <v>1400</v>
      </c>
      <c r="J230" s="32">
        <v>1400</v>
      </c>
      <c r="K230" s="14">
        <f t="shared" si="50"/>
        <v>0</v>
      </c>
    </row>
    <row r="231" spans="1:11" ht="15.75" customHeight="1" x14ac:dyDescent="0.25">
      <c r="A231" s="11" t="s">
        <v>290</v>
      </c>
      <c r="B231" s="12" t="s">
        <v>291</v>
      </c>
      <c r="C231" s="32">
        <v>900</v>
      </c>
      <c r="D231" s="16">
        <v>770.46</v>
      </c>
      <c r="E231" s="16">
        <v>863.97</v>
      </c>
      <c r="F231" s="16">
        <v>672.06</v>
      </c>
      <c r="G231" s="120">
        <v>664.58</v>
      </c>
      <c r="H231" s="13">
        <v>900</v>
      </c>
      <c r="I231" s="32">
        <v>900</v>
      </c>
      <c r="J231" s="32">
        <v>900</v>
      </c>
      <c r="K231" s="14">
        <f t="shared" si="50"/>
        <v>0</v>
      </c>
    </row>
    <row r="232" spans="1:11" ht="15.75" customHeight="1" x14ac:dyDescent="0.25">
      <c r="A232" s="11" t="s">
        <v>292</v>
      </c>
      <c r="B232" s="12" t="s">
        <v>293</v>
      </c>
      <c r="C232" s="32">
        <v>100</v>
      </c>
      <c r="D232" s="16">
        <v>33.47</v>
      </c>
      <c r="E232" s="16">
        <v>80.8</v>
      </c>
      <c r="F232" s="16">
        <v>68.23</v>
      </c>
      <c r="G232" s="120">
        <v>28.43</v>
      </c>
      <c r="H232" s="13">
        <v>200</v>
      </c>
      <c r="I232" s="32">
        <v>200</v>
      </c>
      <c r="J232" s="32">
        <v>200</v>
      </c>
      <c r="K232" s="14">
        <f t="shared" si="50"/>
        <v>1</v>
      </c>
    </row>
    <row r="233" spans="1:11" ht="15.75" customHeight="1" x14ac:dyDescent="0.25">
      <c r="A233" s="11" t="s">
        <v>294</v>
      </c>
      <c r="B233" s="12" t="s">
        <v>295</v>
      </c>
      <c r="C233" s="32">
        <v>15250</v>
      </c>
      <c r="D233" s="16">
        <v>11544.87</v>
      </c>
      <c r="E233" s="16">
        <v>12053.87</v>
      </c>
      <c r="F233" s="16">
        <v>12393.27</v>
      </c>
      <c r="G233" s="120">
        <v>14342.25</v>
      </c>
      <c r="H233" s="13">
        <v>24000</v>
      </c>
      <c r="I233" s="32">
        <v>24000</v>
      </c>
      <c r="J233" s="32">
        <v>24000</v>
      </c>
      <c r="K233" s="14">
        <f t="shared" si="50"/>
        <v>0.57377049180327866</v>
      </c>
    </row>
    <row r="234" spans="1:11" ht="15.75" customHeight="1" x14ac:dyDescent="0.25">
      <c r="A234" s="11" t="s">
        <v>296</v>
      </c>
      <c r="B234" s="12" t="s">
        <v>852</v>
      </c>
      <c r="C234" s="68">
        <v>750</v>
      </c>
      <c r="D234" s="16">
        <v>835.59</v>
      </c>
      <c r="E234" s="16">
        <v>728.86</v>
      </c>
      <c r="F234" s="16">
        <v>281.64999999999998</v>
      </c>
      <c r="G234" s="120">
        <v>1654.05</v>
      </c>
      <c r="H234" s="85">
        <v>750</v>
      </c>
      <c r="I234" s="68">
        <v>750</v>
      </c>
      <c r="J234" s="68">
        <v>750</v>
      </c>
      <c r="K234" s="14">
        <f t="shared" si="50"/>
        <v>0</v>
      </c>
    </row>
    <row r="235" spans="1:11" ht="15.75" customHeight="1" x14ac:dyDescent="0.25">
      <c r="A235" s="11" t="s">
        <v>298</v>
      </c>
      <c r="B235" s="12" t="s">
        <v>299</v>
      </c>
      <c r="C235" s="68">
        <v>8500</v>
      </c>
      <c r="D235" s="16">
        <v>9694.74</v>
      </c>
      <c r="E235" s="16">
        <v>4835.7</v>
      </c>
      <c r="F235" s="16">
        <v>4743.95</v>
      </c>
      <c r="G235" s="120">
        <v>9667.76</v>
      </c>
      <c r="H235" s="85">
        <v>8500</v>
      </c>
      <c r="I235" s="68">
        <v>8500</v>
      </c>
      <c r="J235" s="68">
        <v>8500</v>
      </c>
      <c r="K235" s="14">
        <f t="shared" si="50"/>
        <v>0</v>
      </c>
    </row>
    <row r="236" spans="1:11" ht="15.75" customHeight="1" x14ac:dyDescent="0.25">
      <c r="A236" s="11" t="s">
        <v>300</v>
      </c>
      <c r="B236" s="12" t="s">
        <v>301</v>
      </c>
      <c r="C236" s="68">
        <v>4500</v>
      </c>
      <c r="D236" s="16">
        <v>8114.44</v>
      </c>
      <c r="E236" s="16">
        <v>20685.91</v>
      </c>
      <c r="F236" s="16">
        <v>3780.52</v>
      </c>
      <c r="G236" s="120">
        <v>25237.77</v>
      </c>
      <c r="H236" s="85">
        <v>5000</v>
      </c>
      <c r="I236" s="68">
        <v>5000</v>
      </c>
      <c r="J236" s="68">
        <v>5000</v>
      </c>
      <c r="K236" s="14">
        <f t="shared" si="50"/>
        <v>0.1111111111111111</v>
      </c>
    </row>
    <row r="237" spans="1:11" ht="15.75" customHeight="1" x14ac:dyDescent="0.25">
      <c r="A237" s="11" t="s">
        <v>302</v>
      </c>
      <c r="B237" s="12" t="s">
        <v>303</v>
      </c>
      <c r="C237" s="68">
        <v>1000</v>
      </c>
      <c r="D237" s="16">
        <v>2077.69</v>
      </c>
      <c r="E237" s="16">
        <v>239.83</v>
      </c>
      <c r="F237" s="16">
        <v>45</v>
      </c>
      <c r="G237" s="120">
        <v>3391.33</v>
      </c>
      <c r="H237" s="85">
        <v>1000</v>
      </c>
      <c r="I237" s="68">
        <v>1000</v>
      </c>
      <c r="J237" s="68">
        <v>1000</v>
      </c>
      <c r="K237" s="14">
        <f t="shared" si="50"/>
        <v>0</v>
      </c>
    </row>
    <row r="238" spans="1:11" ht="15.75" customHeight="1" x14ac:dyDescent="0.25">
      <c r="A238" s="11" t="s">
        <v>304</v>
      </c>
      <c r="B238" s="12" t="s">
        <v>305</v>
      </c>
      <c r="C238" s="68">
        <v>4000</v>
      </c>
      <c r="D238" s="16">
        <v>3392.33</v>
      </c>
      <c r="E238" s="16">
        <v>3518.59</v>
      </c>
      <c r="F238" s="16">
        <v>6669.88</v>
      </c>
      <c r="G238" s="120">
        <v>3471</v>
      </c>
      <c r="H238" s="85">
        <v>5000</v>
      </c>
      <c r="I238" s="68">
        <v>5000</v>
      </c>
      <c r="J238" s="68">
        <v>5000</v>
      </c>
      <c r="K238" s="14">
        <f t="shared" si="50"/>
        <v>0.25</v>
      </c>
    </row>
    <row r="239" spans="1:11" ht="15.75" customHeight="1" x14ac:dyDescent="0.25">
      <c r="A239" s="11" t="s">
        <v>306</v>
      </c>
      <c r="B239" s="12" t="s">
        <v>307</v>
      </c>
      <c r="C239" s="68">
        <v>2500</v>
      </c>
      <c r="D239" s="16">
        <v>2477.92</v>
      </c>
      <c r="E239" s="16">
        <v>803.68</v>
      </c>
      <c r="F239" s="16">
        <v>1783.43</v>
      </c>
      <c r="G239" s="120">
        <v>10245.280000000001</v>
      </c>
      <c r="H239" s="85">
        <v>4000</v>
      </c>
      <c r="I239" s="68">
        <v>4000</v>
      </c>
      <c r="J239" s="68">
        <v>4000</v>
      </c>
      <c r="K239" s="14">
        <f t="shared" si="50"/>
        <v>0.6</v>
      </c>
    </row>
    <row r="240" spans="1:11" ht="15.75" customHeight="1" x14ac:dyDescent="0.25">
      <c r="A240" s="11" t="s">
        <v>308</v>
      </c>
      <c r="B240" s="12" t="s">
        <v>309</v>
      </c>
      <c r="C240" s="68">
        <v>2500</v>
      </c>
      <c r="D240" s="16">
        <v>2687.01</v>
      </c>
      <c r="E240" s="16">
        <v>2705.92</v>
      </c>
      <c r="F240" s="16">
        <v>1179.79</v>
      </c>
      <c r="G240" s="120">
        <v>7794.05</v>
      </c>
      <c r="H240" s="85">
        <v>4000</v>
      </c>
      <c r="I240" s="68">
        <v>4000</v>
      </c>
      <c r="J240" s="68">
        <v>4000</v>
      </c>
      <c r="K240" s="14">
        <f t="shared" si="50"/>
        <v>0.6</v>
      </c>
    </row>
    <row r="241" spans="1:11" ht="15.75" customHeight="1" x14ac:dyDescent="0.25">
      <c r="A241" s="11" t="s">
        <v>310</v>
      </c>
      <c r="B241" s="12" t="s">
        <v>297</v>
      </c>
      <c r="C241" s="68">
        <v>500</v>
      </c>
      <c r="D241" s="16">
        <v>464.2</v>
      </c>
      <c r="E241" s="16">
        <v>190.71</v>
      </c>
      <c r="F241" s="16">
        <v>343.23</v>
      </c>
      <c r="G241" s="120">
        <v>271.36</v>
      </c>
      <c r="H241" s="85">
        <v>1500</v>
      </c>
      <c r="I241" s="68">
        <v>500</v>
      </c>
      <c r="J241" s="68">
        <v>1500</v>
      </c>
      <c r="K241" s="14">
        <f t="shared" si="50"/>
        <v>2</v>
      </c>
    </row>
    <row r="242" spans="1:11" ht="15.75" customHeight="1" x14ac:dyDescent="0.25">
      <c r="A242" s="11" t="s">
        <v>311</v>
      </c>
      <c r="B242" s="12" t="s">
        <v>312</v>
      </c>
      <c r="C242" s="68">
        <v>3000</v>
      </c>
      <c r="D242" s="16">
        <v>3332.68</v>
      </c>
      <c r="E242" s="16">
        <v>3107.84</v>
      </c>
      <c r="F242" s="16">
        <v>2735.5</v>
      </c>
      <c r="G242" s="120">
        <v>3666.64</v>
      </c>
      <c r="H242" s="85">
        <v>4000</v>
      </c>
      <c r="I242" s="68">
        <v>4000</v>
      </c>
      <c r="J242" s="68">
        <v>4000</v>
      </c>
      <c r="K242" s="14">
        <f t="shared" si="50"/>
        <v>0.33333333333333331</v>
      </c>
    </row>
    <row r="243" spans="1:11" ht="15.75" customHeight="1" x14ac:dyDescent="0.25">
      <c r="A243" s="11" t="s">
        <v>313</v>
      </c>
      <c r="B243" s="12" t="s">
        <v>909</v>
      </c>
      <c r="C243" s="68">
        <v>1000</v>
      </c>
      <c r="D243" s="16">
        <v>940.2</v>
      </c>
      <c r="E243" s="16">
        <v>762.7</v>
      </c>
      <c r="F243" s="16">
        <v>1974.15</v>
      </c>
      <c r="G243" s="120">
        <v>1689.36</v>
      </c>
      <c r="H243" s="85">
        <v>1000</v>
      </c>
      <c r="I243" s="68">
        <v>1000</v>
      </c>
      <c r="J243" s="68">
        <v>1000</v>
      </c>
      <c r="K243" s="14">
        <f t="shared" si="50"/>
        <v>0</v>
      </c>
    </row>
    <row r="244" spans="1:11" ht="15.75" customHeight="1" x14ac:dyDescent="0.25">
      <c r="A244" s="11" t="s">
        <v>963</v>
      </c>
      <c r="B244" s="12" t="s">
        <v>964</v>
      </c>
      <c r="C244" s="68">
        <v>500</v>
      </c>
      <c r="D244" s="16">
        <v>0</v>
      </c>
      <c r="E244" s="16">
        <v>0</v>
      </c>
      <c r="F244" s="16">
        <v>0</v>
      </c>
      <c r="G244" s="120">
        <v>0</v>
      </c>
      <c r="H244" s="85">
        <v>500</v>
      </c>
      <c r="I244" s="68">
        <v>500</v>
      </c>
      <c r="J244" s="68">
        <v>500</v>
      </c>
      <c r="K244" s="14">
        <f t="shared" si="50"/>
        <v>0</v>
      </c>
    </row>
    <row r="245" spans="1:11" ht="15.75" customHeight="1" x14ac:dyDescent="0.25">
      <c r="A245" s="11" t="s">
        <v>314</v>
      </c>
      <c r="B245" s="12" t="s">
        <v>315</v>
      </c>
      <c r="C245" s="32">
        <v>19000</v>
      </c>
      <c r="D245" s="16">
        <v>16536.57</v>
      </c>
      <c r="E245" s="16">
        <v>14368.13</v>
      </c>
      <c r="F245" s="16">
        <v>20755.38</v>
      </c>
      <c r="G245" s="120">
        <v>17857.43</v>
      </c>
      <c r="H245" s="13">
        <v>20000</v>
      </c>
      <c r="I245" s="32">
        <v>20000</v>
      </c>
      <c r="J245" s="32">
        <v>20000</v>
      </c>
      <c r="K245" s="14">
        <f t="shared" si="50"/>
        <v>5.2631578947368418E-2</v>
      </c>
    </row>
    <row r="246" spans="1:11" ht="15.75" customHeight="1" x14ac:dyDescent="0.25">
      <c r="A246" s="11" t="s">
        <v>316</v>
      </c>
      <c r="B246" s="12" t="s">
        <v>317</v>
      </c>
      <c r="C246" s="32">
        <v>2750</v>
      </c>
      <c r="D246" s="16">
        <v>1836.85</v>
      </c>
      <c r="E246" s="16">
        <v>2698.4</v>
      </c>
      <c r="F246" s="16">
        <v>2698.55</v>
      </c>
      <c r="G246" s="120">
        <v>2442.0100000000002</v>
      </c>
      <c r="H246" s="13">
        <v>2750</v>
      </c>
      <c r="I246" s="32">
        <v>2750</v>
      </c>
      <c r="J246" s="32">
        <v>2750</v>
      </c>
      <c r="K246" s="14">
        <f t="shared" si="50"/>
        <v>0</v>
      </c>
    </row>
    <row r="247" spans="1:11" ht="15.75" customHeight="1" x14ac:dyDescent="0.25">
      <c r="A247" s="11" t="s">
        <v>318</v>
      </c>
      <c r="B247" s="12" t="s">
        <v>319</v>
      </c>
      <c r="C247" s="32">
        <v>5750</v>
      </c>
      <c r="D247" s="16">
        <v>4462.33</v>
      </c>
      <c r="E247" s="16">
        <v>610.30999999999995</v>
      </c>
      <c r="F247" s="16">
        <v>5712.89</v>
      </c>
      <c r="G247" s="120">
        <v>5862.44</v>
      </c>
      <c r="H247" s="13">
        <v>5750</v>
      </c>
      <c r="I247" s="32">
        <v>5750</v>
      </c>
      <c r="J247" s="32">
        <v>5750</v>
      </c>
      <c r="K247" s="14">
        <f t="shared" si="50"/>
        <v>0</v>
      </c>
    </row>
    <row r="248" spans="1:11" ht="15.75" customHeight="1" x14ac:dyDescent="0.25">
      <c r="A248" s="11" t="s">
        <v>320</v>
      </c>
      <c r="B248" s="12" t="s">
        <v>321</v>
      </c>
      <c r="C248" s="32">
        <v>15500</v>
      </c>
      <c r="D248" s="16">
        <v>16224.24</v>
      </c>
      <c r="E248" s="16">
        <v>6804.59</v>
      </c>
      <c r="F248" s="16">
        <v>15186.76</v>
      </c>
      <c r="G248" s="120">
        <v>15232.68</v>
      </c>
      <c r="H248" s="13">
        <v>15500</v>
      </c>
      <c r="I248" s="32">
        <v>15500</v>
      </c>
      <c r="J248" s="32">
        <v>15500</v>
      </c>
      <c r="K248" s="14">
        <f t="shared" si="50"/>
        <v>0</v>
      </c>
    </row>
    <row r="249" spans="1:11" ht="15.75" customHeight="1" x14ac:dyDescent="0.25">
      <c r="A249" s="11" t="s">
        <v>322</v>
      </c>
      <c r="B249" s="12" t="s">
        <v>323</v>
      </c>
      <c r="C249" s="32">
        <v>12000</v>
      </c>
      <c r="D249" s="16">
        <v>11291.4</v>
      </c>
      <c r="E249" s="16">
        <v>10636.97</v>
      </c>
      <c r="F249" s="16">
        <v>10660.45</v>
      </c>
      <c r="G249" s="120">
        <v>7890.19</v>
      </c>
      <c r="H249" s="13">
        <v>12000</v>
      </c>
      <c r="I249" s="32">
        <v>12000</v>
      </c>
      <c r="J249" s="32">
        <v>12000</v>
      </c>
      <c r="K249" s="14">
        <f t="shared" si="50"/>
        <v>0</v>
      </c>
    </row>
    <row r="250" spans="1:11" ht="15.75" customHeight="1" x14ac:dyDescent="0.25">
      <c r="A250" s="11" t="s">
        <v>1184</v>
      </c>
      <c r="B250" s="12" t="s">
        <v>1185</v>
      </c>
      <c r="C250" s="32"/>
      <c r="D250" s="16"/>
      <c r="E250" s="16"/>
      <c r="F250" s="16"/>
      <c r="G250" s="120">
        <v>3750</v>
      </c>
      <c r="H250" s="13">
        <v>0</v>
      </c>
      <c r="I250" s="32">
        <v>0</v>
      </c>
      <c r="J250" s="32">
        <v>0</v>
      </c>
      <c r="K250" s="14">
        <v>0</v>
      </c>
    </row>
    <row r="251" spans="1:11" ht="15.75" customHeight="1" x14ac:dyDescent="0.25">
      <c r="A251" s="11" t="s">
        <v>324</v>
      </c>
      <c r="B251" s="12" t="s">
        <v>325</v>
      </c>
      <c r="C251" s="63">
        <v>32200</v>
      </c>
      <c r="D251" s="16">
        <v>980.49</v>
      </c>
      <c r="E251" s="16">
        <v>0</v>
      </c>
      <c r="F251" s="16">
        <v>999.6</v>
      </c>
      <c r="G251" s="120">
        <v>31752.67</v>
      </c>
      <c r="H251" s="80">
        <v>32200</v>
      </c>
      <c r="I251" s="63">
        <v>32200</v>
      </c>
      <c r="J251" s="63">
        <v>32200</v>
      </c>
      <c r="K251" s="14">
        <f t="shared" si="50"/>
        <v>0</v>
      </c>
    </row>
    <row r="252" spans="1:11" ht="15.75" customHeight="1" x14ac:dyDescent="0.25">
      <c r="A252" s="11" t="s">
        <v>326</v>
      </c>
      <c r="B252" s="12" t="s">
        <v>327</v>
      </c>
      <c r="C252" s="69">
        <v>8500</v>
      </c>
      <c r="D252" s="16">
        <v>7406.99</v>
      </c>
      <c r="E252" s="16">
        <v>6950.86</v>
      </c>
      <c r="F252" s="16">
        <v>8573.5499999999993</v>
      </c>
      <c r="G252" s="120">
        <v>6765.98</v>
      </c>
      <c r="H252" s="86">
        <v>8500</v>
      </c>
      <c r="I252" s="69">
        <v>8500</v>
      </c>
      <c r="J252" s="69">
        <v>8500</v>
      </c>
      <c r="K252" s="14">
        <f t="shared" si="50"/>
        <v>0</v>
      </c>
    </row>
    <row r="253" spans="1:11" ht="15.75" customHeight="1" x14ac:dyDescent="0.25">
      <c r="A253" s="11" t="s">
        <v>1044</v>
      </c>
      <c r="B253" s="12" t="s">
        <v>1045</v>
      </c>
      <c r="C253" s="69">
        <v>5000</v>
      </c>
      <c r="D253" s="16">
        <v>0</v>
      </c>
      <c r="E253" s="16">
        <v>0</v>
      </c>
      <c r="F253" s="16">
        <v>0</v>
      </c>
      <c r="G253" s="120">
        <v>2430</v>
      </c>
      <c r="H253" s="86">
        <v>4000</v>
      </c>
      <c r="I253" s="69">
        <v>4000</v>
      </c>
      <c r="J253" s="69">
        <v>4000</v>
      </c>
      <c r="K253" s="14">
        <f t="shared" si="50"/>
        <v>-0.2</v>
      </c>
    </row>
    <row r="254" spans="1:11" ht="15.75" customHeight="1" x14ac:dyDescent="0.25">
      <c r="A254" s="19"/>
      <c r="B254" s="17" t="s">
        <v>328</v>
      </c>
      <c r="C254" s="18">
        <f t="shared" ref="C254" si="51">SUM(C194:C253)</f>
        <v>1169158</v>
      </c>
      <c r="D254" s="18">
        <f t="shared" ref="D254:J254" si="52">SUM(D194:D253)</f>
        <v>930535.40999999968</v>
      </c>
      <c r="E254" s="18">
        <f t="shared" si="52"/>
        <v>973497.6799999997</v>
      </c>
      <c r="F254" s="18">
        <f t="shared" si="52"/>
        <v>1022858.3600000002</v>
      </c>
      <c r="G254" s="120">
        <f>SUM(G194:G253)</f>
        <v>1174618.9900000002</v>
      </c>
      <c r="H254" s="16">
        <f>SUM(H194:H253)</f>
        <v>1255259</v>
      </c>
      <c r="I254" s="18">
        <f t="shared" si="52"/>
        <v>1254259</v>
      </c>
      <c r="J254" s="18">
        <f t="shared" si="52"/>
        <v>1255259</v>
      </c>
      <c r="K254" s="14">
        <f t="shared" si="50"/>
        <v>7.3643596502782349E-2</v>
      </c>
    </row>
    <row r="255" spans="1:11" ht="15.75" customHeight="1" x14ac:dyDescent="0.25">
      <c r="A255" s="20"/>
      <c r="B255" s="21"/>
      <c r="C255" s="22"/>
      <c r="D255" s="22"/>
      <c r="E255" s="22"/>
      <c r="F255" s="22"/>
      <c r="G255" s="121"/>
      <c r="H255" s="31"/>
      <c r="I255" s="66"/>
      <c r="J255" s="22"/>
      <c r="K255" s="14"/>
    </row>
    <row r="256" spans="1:11" ht="15.75" customHeight="1" x14ac:dyDescent="0.25">
      <c r="A256" s="11" t="s">
        <v>329</v>
      </c>
      <c r="B256" s="12" t="s">
        <v>330</v>
      </c>
      <c r="C256" s="32">
        <v>500</v>
      </c>
      <c r="D256" s="16">
        <v>414.66</v>
      </c>
      <c r="E256" s="16">
        <v>0</v>
      </c>
      <c r="F256" s="16">
        <v>0</v>
      </c>
      <c r="G256" s="120">
        <v>2933.4</v>
      </c>
      <c r="H256" s="13">
        <v>500</v>
      </c>
      <c r="I256" s="32">
        <v>500</v>
      </c>
      <c r="J256" s="138">
        <v>0</v>
      </c>
      <c r="K256" s="14">
        <f>SUM(J256-C256)/C256</f>
        <v>-1</v>
      </c>
    </row>
    <row r="257" spans="1:11" ht="15.75" customHeight="1" x14ac:dyDescent="0.25">
      <c r="A257" s="11" t="s">
        <v>331</v>
      </c>
      <c r="B257" s="12" t="s">
        <v>332</v>
      </c>
      <c r="C257" s="32">
        <v>250</v>
      </c>
      <c r="D257" s="16">
        <v>0</v>
      </c>
      <c r="E257" s="16">
        <v>0</v>
      </c>
      <c r="F257" s="16">
        <v>0</v>
      </c>
      <c r="G257" s="120">
        <v>0</v>
      </c>
      <c r="H257" s="13">
        <v>250</v>
      </c>
      <c r="I257" s="32">
        <v>250</v>
      </c>
      <c r="J257" s="138">
        <v>0</v>
      </c>
      <c r="K257" s="14">
        <f t="shared" ref="K257:K263" si="53">SUM(J257-C257)/C257</f>
        <v>-1</v>
      </c>
    </row>
    <row r="258" spans="1:11" ht="15.75" customHeight="1" x14ac:dyDescent="0.25">
      <c r="A258" s="11" t="s">
        <v>333</v>
      </c>
      <c r="B258" s="12" t="s">
        <v>334</v>
      </c>
      <c r="C258" s="32">
        <v>250</v>
      </c>
      <c r="D258" s="16">
        <v>74.56</v>
      </c>
      <c r="E258" s="16">
        <v>0</v>
      </c>
      <c r="F258" s="16">
        <v>0</v>
      </c>
      <c r="G258" s="120">
        <v>0</v>
      </c>
      <c r="H258" s="13">
        <v>250</v>
      </c>
      <c r="I258" s="32">
        <v>250</v>
      </c>
      <c r="J258" s="138">
        <v>1</v>
      </c>
      <c r="K258" s="14">
        <f t="shared" si="53"/>
        <v>-0.996</v>
      </c>
    </row>
    <row r="259" spans="1:11" ht="15.75" customHeight="1" x14ac:dyDescent="0.25">
      <c r="A259" s="11" t="s">
        <v>335</v>
      </c>
      <c r="B259" s="12" t="s">
        <v>336</v>
      </c>
      <c r="C259" s="32">
        <v>450</v>
      </c>
      <c r="D259" s="16">
        <v>272.18</v>
      </c>
      <c r="E259" s="16">
        <v>198.32</v>
      </c>
      <c r="F259" s="16">
        <v>79.42</v>
      </c>
      <c r="G259" s="120">
        <v>163.5</v>
      </c>
      <c r="H259" s="13">
        <v>450</v>
      </c>
      <c r="I259" s="32">
        <v>450</v>
      </c>
      <c r="J259" s="138">
        <v>200</v>
      </c>
      <c r="K259" s="14">
        <f t="shared" si="53"/>
        <v>-0.55555555555555558</v>
      </c>
    </row>
    <row r="260" spans="1:11" ht="15.75" customHeight="1" x14ac:dyDescent="0.25">
      <c r="A260" s="11" t="s">
        <v>337</v>
      </c>
      <c r="B260" s="12" t="s">
        <v>338</v>
      </c>
      <c r="C260" s="32">
        <v>1000</v>
      </c>
      <c r="D260" s="16">
        <v>6439.09</v>
      </c>
      <c r="E260" s="16">
        <v>732.69</v>
      </c>
      <c r="F260" s="16">
        <v>2132.06</v>
      </c>
      <c r="G260" s="120">
        <v>135.88</v>
      </c>
      <c r="H260" s="13">
        <v>1000</v>
      </c>
      <c r="I260" s="32">
        <v>1000</v>
      </c>
      <c r="J260" s="138">
        <v>1000</v>
      </c>
      <c r="K260" s="14">
        <f t="shared" si="53"/>
        <v>0</v>
      </c>
    </row>
    <row r="261" spans="1:11" ht="15.75" customHeight="1" x14ac:dyDescent="0.25">
      <c r="A261" s="11" t="s">
        <v>892</v>
      </c>
      <c r="B261" s="12" t="s">
        <v>893</v>
      </c>
      <c r="C261" s="32">
        <v>500</v>
      </c>
      <c r="D261" s="16">
        <v>743.5</v>
      </c>
      <c r="E261" s="16">
        <v>0</v>
      </c>
      <c r="F261" s="16">
        <v>669.25</v>
      </c>
      <c r="G261" s="120">
        <v>0</v>
      </c>
      <c r="H261" s="13">
        <v>500</v>
      </c>
      <c r="I261" s="32">
        <v>500</v>
      </c>
      <c r="J261" s="138">
        <v>1</v>
      </c>
      <c r="K261" s="14">
        <f t="shared" si="53"/>
        <v>-0.998</v>
      </c>
    </row>
    <row r="262" spans="1:11" ht="15.75" customHeight="1" x14ac:dyDescent="0.25">
      <c r="A262" s="11" t="s">
        <v>894</v>
      </c>
      <c r="B262" s="12" t="s">
        <v>895</v>
      </c>
      <c r="C262" s="32">
        <v>500</v>
      </c>
      <c r="D262" s="16">
        <v>545.99</v>
      </c>
      <c r="E262" s="16">
        <v>0</v>
      </c>
      <c r="F262" s="16">
        <v>889.32</v>
      </c>
      <c r="G262" s="120">
        <v>0</v>
      </c>
      <c r="H262" s="13">
        <v>500</v>
      </c>
      <c r="I262" s="32">
        <v>500</v>
      </c>
      <c r="J262" s="138">
        <v>1</v>
      </c>
      <c r="K262" s="14">
        <f t="shared" si="53"/>
        <v>-0.998</v>
      </c>
    </row>
    <row r="263" spans="1:11" ht="15.75" customHeight="1" x14ac:dyDescent="0.25">
      <c r="A263" s="19"/>
      <c r="B263" s="17" t="s">
        <v>339</v>
      </c>
      <c r="C263" s="18">
        <f t="shared" ref="C263" si="54">SUM(C256:C262)</f>
        <v>3450</v>
      </c>
      <c r="D263" s="18">
        <f t="shared" ref="D263" si="55">SUM(D256:D262)</f>
        <v>8489.98</v>
      </c>
      <c r="E263" s="18">
        <f t="shared" ref="E263:J263" si="56">SUM(E256:E262)</f>
        <v>931.01</v>
      </c>
      <c r="F263" s="18">
        <f t="shared" si="56"/>
        <v>3770.05</v>
      </c>
      <c r="G263" s="120">
        <f t="shared" si="56"/>
        <v>3232.78</v>
      </c>
      <c r="H263" s="16">
        <f>SUM(H256:H262)</f>
        <v>3450</v>
      </c>
      <c r="I263" s="18">
        <f t="shared" ref="I263" si="57">SUM(I256:I262)</f>
        <v>3450</v>
      </c>
      <c r="J263" s="18">
        <f t="shared" si="56"/>
        <v>1203</v>
      </c>
      <c r="K263" s="14">
        <f t="shared" si="53"/>
        <v>-0.65130434782608693</v>
      </c>
    </row>
    <row r="264" spans="1:11" ht="15.75" customHeight="1" x14ac:dyDescent="0.25">
      <c r="A264" s="20"/>
      <c r="B264" s="21"/>
      <c r="C264" s="22"/>
      <c r="D264" s="22"/>
      <c r="E264" s="22"/>
      <c r="F264" s="22"/>
      <c r="G264" s="121"/>
      <c r="H264" s="31"/>
      <c r="I264" s="66"/>
      <c r="J264" s="22"/>
      <c r="K264" s="14"/>
    </row>
    <row r="265" spans="1:11" ht="15.75" customHeight="1" x14ac:dyDescent="0.25">
      <c r="A265" s="11" t="s">
        <v>340</v>
      </c>
      <c r="B265" s="12" t="s">
        <v>341</v>
      </c>
      <c r="C265" s="32">
        <v>1000</v>
      </c>
      <c r="D265" s="16">
        <v>554.92999999999995</v>
      </c>
      <c r="E265" s="16">
        <v>455</v>
      </c>
      <c r="F265" s="16">
        <v>455</v>
      </c>
      <c r="G265" s="120">
        <v>665.36</v>
      </c>
      <c r="H265" s="13">
        <v>1000</v>
      </c>
      <c r="I265" s="32">
        <v>1000</v>
      </c>
      <c r="J265" s="32">
        <v>1000</v>
      </c>
      <c r="K265" s="14">
        <f>SUM(J265-C265)/C265</f>
        <v>0</v>
      </c>
    </row>
    <row r="266" spans="1:11" ht="15.75" customHeight="1" x14ac:dyDescent="0.25">
      <c r="A266" s="11" t="s">
        <v>994</v>
      </c>
      <c r="B266" s="12" t="s">
        <v>993</v>
      </c>
      <c r="C266" s="32">
        <v>1</v>
      </c>
      <c r="D266" s="16">
        <v>0</v>
      </c>
      <c r="E266" s="16">
        <v>0</v>
      </c>
      <c r="F266" s="16">
        <v>0</v>
      </c>
      <c r="G266" s="120">
        <v>0</v>
      </c>
      <c r="H266" s="13">
        <v>1</v>
      </c>
      <c r="I266" s="32">
        <v>1</v>
      </c>
      <c r="J266" s="32">
        <v>1</v>
      </c>
      <c r="K266" s="14">
        <f t="shared" ref="K266:K268" si="58">SUM(J266-C266)/C266</f>
        <v>0</v>
      </c>
    </row>
    <row r="267" spans="1:11" ht="15.75" customHeight="1" x14ac:dyDescent="0.25">
      <c r="A267" s="11" t="s">
        <v>342</v>
      </c>
      <c r="B267" s="11" t="s">
        <v>343</v>
      </c>
      <c r="C267" s="32">
        <v>1</v>
      </c>
      <c r="D267" s="18">
        <v>0</v>
      </c>
      <c r="E267" s="16">
        <v>0</v>
      </c>
      <c r="F267" s="16">
        <v>105.19</v>
      </c>
      <c r="G267" s="120">
        <v>0</v>
      </c>
      <c r="H267" s="13">
        <v>1</v>
      </c>
      <c r="I267" s="32">
        <v>1</v>
      </c>
      <c r="J267" s="32">
        <v>1</v>
      </c>
      <c r="K267" s="14">
        <f t="shared" si="58"/>
        <v>0</v>
      </c>
    </row>
    <row r="268" spans="1:11" ht="15.75" customHeight="1" x14ac:dyDescent="0.25">
      <c r="A268" s="19"/>
      <c r="B268" s="17" t="s">
        <v>344</v>
      </c>
      <c r="C268" s="18">
        <f t="shared" ref="C268" si="59">SUM(C265:C267)</f>
        <v>1002</v>
      </c>
      <c r="D268" s="18">
        <f t="shared" ref="D268" si="60">SUM(D265:D267)</f>
        <v>554.92999999999995</v>
      </c>
      <c r="E268" s="18">
        <f t="shared" ref="E268:J268" si="61">SUM(E265:E267)</f>
        <v>455</v>
      </c>
      <c r="F268" s="18">
        <f t="shared" si="61"/>
        <v>560.19000000000005</v>
      </c>
      <c r="G268" s="120">
        <f t="shared" si="61"/>
        <v>665.36</v>
      </c>
      <c r="H268" s="16">
        <f t="shared" si="61"/>
        <v>1002</v>
      </c>
      <c r="I268" s="18">
        <f t="shared" ref="I268" si="62">SUM(I265:I267)</f>
        <v>1002</v>
      </c>
      <c r="J268" s="18">
        <f t="shared" si="61"/>
        <v>1002</v>
      </c>
      <c r="K268" s="14">
        <f t="shared" si="58"/>
        <v>0</v>
      </c>
    </row>
    <row r="269" spans="1:11" ht="15.75" customHeight="1" x14ac:dyDescent="0.25">
      <c r="A269" s="20"/>
      <c r="B269" s="21"/>
      <c r="C269" s="22"/>
      <c r="E269" s="22"/>
      <c r="F269" s="22"/>
      <c r="G269" s="121"/>
      <c r="H269" s="31"/>
      <c r="I269" s="66"/>
      <c r="J269" s="22"/>
      <c r="K269" s="14"/>
    </row>
    <row r="270" spans="1:11" ht="15.75" customHeight="1" x14ac:dyDescent="0.25">
      <c r="A270" s="19"/>
      <c r="B270" s="29" t="s">
        <v>345</v>
      </c>
      <c r="C270" s="18">
        <f t="shared" ref="C270" si="63">SUM(C192+C254+C263+C268)</f>
        <v>2394117.92</v>
      </c>
      <c r="D270" s="18">
        <f t="shared" ref="D270:G270" si="64">SUM(D192+D254+D263+D268)</f>
        <v>1953114.1899999997</v>
      </c>
      <c r="E270" s="18">
        <f t="shared" si="64"/>
        <v>2050761.4899999995</v>
      </c>
      <c r="F270" s="18">
        <f t="shared" si="64"/>
        <v>2139556.86</v>
      </c>
      <c r="G270" s="120">
        <f t="shared" si="64"/>
        <v>2364270.1799999997</v>
      </c>
      <c r="H270" s="16">
        <f t="shared" ref="H270:J270" si="65">SUM(H192+H254+H263+H268)</f>
        <v>2510405.98</v>
      </c>
      <c r="I270" s="18">
        <f t="shared" si="65"/>
        <v>2509405.98</v>
      </c>
      <c r="J270" s="18">
        <f t="shared" si="65"/>
        <v>2496408.98</v>
      </c>
      <c r="K270" s="14">
        <f>SUM(J270-C270)/C270</f>
        <v>4.2725990706422703E-2</v>
      </c>
    </row>
    <row r="271" spans="1:11" ht="15.75" customHeight="1" x14ac:dyDescent="0.25">
      <c r="A271" s="20"/>
      <c r="B271" s="21"/>
      <c r="C271" s="22"/>
      <c r="D271" s="22"/>
      <c r="E271" s="22"/>
      <c r="F271" s="22"/>
      <c r="G271" s="121"/>
      <c r="H271" s="31"/>
      <c r="I271" s="66"/>
      <c r="J271" s="22"/>
      <c r="K271" s="14"/>
    </row>
    <row r="272" spans="1:11" ht="15.75" customHeight="1" x14ac:dyDescent="0.25">
      <c r="A272" s="11" t="s">
        <v>346</v>
      </c>
      <c r="B272" s="12" t="s">
        <v>1189</v>
      </c>
      <c r="C272" s="18">
        <v>84260.800000000003</v>
      </c>
      <c r="D272" s="16">
        <v>78327.77</v>
      </c>
      <c r="E272" s="16">
        <v>77853.87</v>
      </c>
      <c r="F272" s="16">
        <v>82745.97</v>
      </c>
      <c r="G272" s="120">
        <v>84571.67</v>
      </c>
      <c r="H272" s="16">
        <v>87632</v>
      </c>
      <c r="I272" s="18">
        <v>87632</v>
      </c>
      <c r="J272" s="18">
        <v>87632</v>
      </c>
      <c r="K272" s="14">
        <f>SUM(J272-C272)/C272</f>
        <v>4.0009114558608477E-2</v>
      </c>
    </row>
    <row r="273" spans="1:11" ht="15.75" customHeight="1" x14ac:dyDescent="0.25">
      <c r="A273" s="11" t="s">
        <v>347</v>
      </c>
      <c r="B273" s="30" t="s">
        <v>349</v>
      </c>
      <c r="C273" s="18">
        <v>40248</v>
      </c>
      <c r="D273" s="16">
        <v>28472.67</v>
      </c>
      <c r="E273" s="16">
        <v>38236.43</v>
      </c>
      <c r="F273" s="16">
        <v>39526.120000000003</v>
      </c>
      <c r="G273" s="120">
        <v>40399.15</v>
      </c>
      <c r="H273" s="16">
        <v>41858</v>
      </c>
      <c r="I273" s="18">
        <v>41858</v>
      </c>
      <c r="J273" s="18">
        <v>41858</v>
      </c>
      <c r="K273" s="14">
        <f t="shared" ref="K273:K332" si="66">SUM(J273-C273)/C273</f>
        <v>4.0001987676406281E-2</v>
      </c>
    </row>
    <row r="274" spans="1:11" ht="15.75" customHeight="1" x14ac:dyDescent="0.25">
      <c r="A274" s="11" t="s">
        <v>348</v>
      </c>
      <c r="B274" s="30" t="s">
        <v>349</v>
      </c>
      <c r="C274" s="18">
        <v>43222.400000000001</v>
      </c>
      <c r="D274" s="16">
        <v>39160.300000000003</v>
      </c>
      <c r="E274" s="16">
        <v>39923.660000000003</v>
      </c>
      <c r="F274" s="16">
        <v>42328.9</v>
      </c>
      <c r="G274" s="120">
        <v>43372.47</v>
      </c>
      <c r="H274" s="16">
        <v>44952</v>
      </c>
      <c r="I274" s="18">
        <v>44952</v>
      </c>
      <c r="J274" s="18">
        <v>44952</v>
      </c>
      <c r="K274" s="14">
        <f t="shared" si="66"/>
        <v>4.0016287850744021E-2</v>
      </c>
    </row>
    <row r="275" spans="1:11" ht="15.75" customHeight="1" x14ac:dyDescent="0.25">
      <c r="A275" s="11" t="s">
        <v>350</v>
      </c>
      <c r="B275" s="30" t="s">
        <v>349</v>
      </c>
      <c r="C275" s="18">
        <v>51604.800000000003</v>
      </c>
      <c r="D275" s="16">
        <v>48231.1</v>
      </c>
      <c r="E275" s="16">
        <v>47698.79</v>
      </c>
      <c r="F275" s="16">
        <v>50378.42</v>
      </c>
      <c r="G275" s="120">
        <v>51503.32</v>
      </c>
      <c r="H275" s="16">
        <v>53669</v>
      </c>
      <c r="I275" s="18">
        <v>53669</v>
      </c>
      <c r="J275" s="18">
        <v>53669</v>
      </c>
      <c r="K275" s="14">
        <f t="shared" si="66"/>
        <v>4.0000155024338763E-2</v>
      </c>
    </row>
    <row r="276" spans="1:11" ht="15.75" customHeight="1" x14ac:dyDescent="0.25">
      <c r="A276" s="11" t="s">
        <v>1047</v>
      </c>
      <c r="B276" s="30" t="s">
        <v>1176</v>
      </c>
      <c r="C276" s="18">
        <v>40727</v>
      </c>
      <c r="D276" s="16">
        <v>0</v>
      </c>
      <c r="E276" s="16">
        <v>0</v>
      </c>
      <c r="F276" s="16">
        <v>10588.58</v>
      </c>
      <c r="G276" s="120">
        <v>40864.5</v>
      </c>
      <c r="H276" s="16">
        <v>42356</v>
      </c>
      <c r="I276" s="18">
        <v>42356</v>
      </c>
      <c r="J276" s="18">
        <v>42356</v>
      </c>
      <c r="K276" s="14">
        <f t="shared" si="66"/>
        <v>3.9998035701131925E-2</v>
      </c>
    </row>
    <row r="277" spans="1:11" ht="15.75" customHeight="1" x14ac:dyDescent="0.25">
      <c r="A277" s="11" t="s">
        <v>351</v>
      </c>
      <c r="B277" s="12" t="s">
        <v>352</v>
      </c>
      <c r="C277" s="18">
        <v>55016</v>
      </c>
      <c r="D277" s="16">
        <v>50385.599999999999</v>
      </c>
      <c r="E277" s="16">
        <v>50830.48</v>
      </c>
      <c r="F277" s="16">
        <v>54027.15</v>
      </c>
      <c r="G277" s="120">
        <v>55212.66</v>
      </c>
      <c r="H277" s="16">
        <v>57217</v>
      </c>
      <c r="I277" s="18">
        <v>57217</v>
      </c>
      <c r="J277" s="18">
        <v>57217</v>
      </c>
      <c r="K277" s="14">
        <f t="shared" si="66"/>
        <v>4.0006543550966993E-2</v>
      </c>
    </row>
    <row r="278" spans="1:11" ht="15.75" customHeight="1" x14ac:dyDescent="0.25">
      <c r="A278" s="11" t="s">
        <v>353</v>
      </c>
      <c r="B278" s="12" t="s">
        <v>1175</v>
      </c>
      <c r="C278" s="18">
        <v>7500</v>
      </c>
      <c r="D278" s="16">
        <v>3583.2</v>
      </c>
      <c r="E278" s="16">
        <v>5586.1</v>
      </c>
      <c r="F278" s="16">
        <v>3986.57</v>
      </c>
      <c r="G278" s="124">
        <v>2320.04</v>
      </c>
      <c r="H278" s="16">
        <v>7500</v>
      </c>
      <c r="I278" s="18">
        <v>7500</v>
      </c>
      <c r="J278" s="18">
        <v>7500</v>
      </c>
      <c r="K278" s="14">
        <f t="shared" si="66"/>
        <v>0</v>
      </c>
    </row>
    <row r="279" spans="1:11" ht="15.75" customHeight="1" x14ac:dyDescent="0.25">
      <c r="A279" s="11" t="s">
        <v>834</v>
      </c>
      <c r="B279" s="12" t="s">
        <v>968</v>
      </c>
      <c r="C279" s="18">
        <v>0</v>
      </c>
      <c r="D279" s="16">
        <v>13223.85</v>
      </c>
      <c r="E279" s="16">
        <v>10152.26</v>
      </c>
      <c r="F279" s="16">
        <v>0</v>
      </c>
      <c r="G279" s="120">
        <v>0</v>
      </c>
      <c r="H279" s="16">
        <v>0</v>
      </c>
      <c r="I279" s="18">
        <v>0</v>
      </c>
      <c r="J279" s="18">
        <v>0</v>
      </c>
      <c r="K279" s="14">
        <v>0</v>
      </c>
    </row>
    <row r="280" spans="1:11" ht="15.75" customHeight="1" x14ac:dyDescent="0.25">
      <c r="A280" s="11" t="s">
        <v>354</v>
      </c>
      <c r="B280" s="12" t="s">
        <v>355</v>
      </c>
      <c r="C280" s="32">
        <v>20000</v>
      </c>
      <c r="D280" s="16">
        <v>21301.86</v>
      </c>
      <c r="E280" s="16">
        <v>11448.02</v>
      </c>
      <c r="F280" s="16">
        <v>18072.38</v>
      </c>
      <c r="G280" s="120">
        <v>18252.07</v>
      </c>
      <c r="H280" s="13">
        <v>20000</v>
      </c>
      <c r="I280" s="32">
        <v>20000</v>
      </c>
      <c r="J280" s="32">
        <v>20000</v>
      </c>
      <c r="K280" s="14">
        <f t="shared" si="66"/>
        <v>0</v>
      </c>
    </row>
    <row r="281" spans="1:11" ht="15.75" customHeight="1" x14ac:dyDescent="0.25">
      <c r="A281" s="11" t="s">
        <v>356</v>
      </c>
      <c r="B281" s="12" t="s">
        <v>357</v>
      </c>
      <c r="C281" s="32">
        <v>1850</v>
      </c>
      <c r="D281" s="16">
        <v>1462.5</v>
      </c>
      <c r="E281" s="16">
        <v>1425</v>
      </c>
      <c r="F281" s="16">
        <v>1692.86</v>
      </c>
      <c r="G281" s="120">
        <v>1435.71</v>
      </c>
      <c r="H281" s="13">
        <v>1850</v>
      </c>
      <c r="I281" s="32">
        <v>1850</v>
      </c>
      <c r="J281" s="32">
        <v>1850</v>
      </c>
      <c r="K281" s="14">
        <f t="shared" si="66"/>
        <v>0</v>
      </c>
    </row>
    <row r="282" spans="1:11" ht="15.75" customHeight="1" x14ac:dyDescent="0.25">
      <c r="A282" s="11" t="s">
        <v>358</v>
      </c>
      <c r="B282" s="12" t="s">
        <v>359</v>
      </c>
      <c r="C282" s="63">
        <v>1513</v>
      </c>
      <c r="D282" s="16">
        <v>913.13</v>
      </c>
      <c r="E282" s="16">
        <v>938.58</v>
      </c>
      <c r="F282" s="16">
        <v>1136.21</v>
      </c>
      <c r="G282" s="120">
        <v>1526</v>
      </c>
      <c r="H282" s="80">
        <v>1513</v>
      </c>
      <c r="I282" s="63">
        <v>1513</v>
      </c>
      <c r="J282" s="63">
        <v>1513</v>
      </c>
      <c r="K282" s="14">
        <f t="shared" si="66"/>
        <v>0</v>
      </c>
    </row>
    <row r="283" spans="1:11" ht="15.75" customHeight="1" x14ac:dyDescent="0.25">
      <c r="A283" s="11" t="s">
        <v>360</v>
      </c>
      <c r="B283" s="12" t="s">
        <v>361</v>
      </c>
      <c r="C283" s="63">
        <v>252</v>
      </c>
      <c r="D283" s="16">
        <v>199.5</v>
      </c>
      <c r="E283" s="16">
        <v>192.5</v>
      </c>
      <c r="F283" s="16">
        <v>181.25</v>
      </c>
      <c r="G283" s="120">
        <v>240</v>
      </c>
      <c r="H283" s="80">
        <v>252</v>
      </c>
      <c r="I283" s="63">
        <v>252</v>
      </c>
      <c r="J283" s="63">
        <v>252</v>
      </c>
      <c r="K283" s="14">
        <f t="shared" si="66"/>
        <v>0</v>
      </c>
    </row>
    <row r="284" spans="1:11" ht="15.75" customHeight="1" x14ac:dyDescent="0.25">
      <c r="A284" s="11" t="s">
        <v>362</v>
      </c>
      <c r="B284" s="12" t="s">
        <v>363</v>
      </c>
      <c r="C284" s="63">
        <v>21572</v>
      </c>
      <c r="D284" s="16">
        <v>17004.650000000001</v>
      </c>
      <c r="E284" s="16">
        <v>16842.669999999998</v>
      </c>
      <c r="F284" s="16">
        <v>18391.16</v>
      </c>
      <c r="G284" s="120">
        <v>20534.87</v>
      </c>
      <c r="H284" s="80">
        <v>22571</v>
      </c>
      <c r="I284" s="63">
        <v>22571</v>
      </c>
      <c r="J284" s="63">
        <v>22571</v>
      </c>
      <c r="K284" s="14">
        <f t="shared" si="66"/>
        <v>4.6310031522343781E-2</v>
      </c>
    </row>
    <row r="285" spans="1:11" ht="15.75" customHeight="1" x14ac:dyDescent="0.25">
      <c r="A285" s="11" t="s">
        <v>364</v>
      </c>
      <c r="B285" s="12" t="s">
        <v>365</v>
      </c>
      <c r="C285" s="63">
        <v>5045</v>
      </c>
      <c r="D285" s="16">
        <v>3976.92</v>
      </c>
      <c r="E285" s="16">
        <v>3939.06</v>
      </c>
      <c r="F285" s="16">
        <v>4301.21</v>
      </c>
      <c r="G285" s="120">
        <v>4796.43</v>
      </c>
      <c r="H285" s="80">
        <v>5279</v>
      </c>
      <c r="I285" s="63">
        <v>5279</v>
      </c>
      <c r="J285" s="63">
        <v>5279</v>
      </c>
      <c r="K285" s="14">
        <f t="shared" si="66"/>
        <v>4.6382556987115957E-2</v>
      </c>
    </row>
    <row r="286" spans="1:11" ht="15.75" customHeight="1" x14ac:dyDescent="0.25">
      <c r="A286" s="11" t="s">
        <v>366</v>
      </c>
      <c r="B286" s="12" t="s">
        <v>367</v>
      </c>
      <c r="C286" s="63">
        <v>47373</v>
      </c>
      <c r="D286" s="16">
        <v>27615.14</v>
      </c>
      <c r="E286" s="16">
        <v>27931.8</v>
      </c>
      <c r="F286" s="16">
        <v>36729.24</v>
      </c>
      <c r="G286" s="120">
        <v>45935.1</v>
      </c>
      <c r="H286" s="80">
        <v>48219</v>
      </c>
      <c r="I286" s="63">
        <v>48219</v>
      </c>
      <c r="J286" s="63">
        <v>48219</v>
      </c>
      <c r="K286" s="14">
        <f t="shared" si="66"/>
        <v>1.7858273700208979E-2</v>
      </c>
    </row>
    <row r="287" spans="1:11" ht="15.75" customHeight="1" x14ac:dyDescent="0.25">
      <c r="A287" s="11" t="s">
        <v>368</v>
      </c>
      <c r="B287" s="12" t="s">
        <v>369</v>
      </c>
      <c r="C287" s="32">
        <v>4000</v>
      </c>
      <c r="D287" s="16">
        <v>4321.68</v>
      </c>
      <c r="E287" s="16">
        <v>3524.77</v>
      </c>
      <c r="F287" s="16">
        <v>3689.6</v>
      </c>
      <c r="G287" s="120">
        <v>4972.4799999999996</v>
      </c>
      <c r="H287" s="13">
        <v>4000</v>
      </c>
      <c r="I287" s="32">
        <v>4000</v>
      </c>
      <c r="J287" s="32">
        <v>4000</v>
      </c>
      <c r="K287" s="14">
        <f t="shared" si="66"/>
        <v>0</v>
      </c>
    </row>
    <row r="288" spans="1:11" ht="15.75" customHeight="1" x14ac:dyDescent="0.25">
      <c r="A288" s="11" t="s">
        <v>370</v>
      </c>
      <c r="B288" s="12" t="s">
        <v>371</v>
      </c>
      <c r="C288" s="32">
        <v>2500</v>
      </c>
      <c r="D288" s="16">
        <v>1348.6</v>
      </c>
      <c r="E288" s="16">
        <v>1479.72</v>
      </c>
      <c r="F288" s="16">
        <v>1723.06</v>
      </c>
      <c r="G288" s="120">
        <v>1615.39</v>
      </c>
      <c r="H288" s="13">
        <v>2500</v>
      </c>
      <c r="I288" s="32">
        <v>2500</v>
      </c>
      <c r="J288" s="32">
        <v>2500</v>
      </c>
      <c r="K288" s="14">
        <f t="shared" si="66"/>
        <v>0</v>
      </c>
    </row>
    <row r="289" spans="1:11" ht="15.75" customHeight="1" x14ac:dyDescent="0.25">
      <c r="A289" s="11" t="s">
        <v>933</v>
      </c>
      <c r="B289" s="12" t="s">
        <v>934</v>
      </c>
      <c r="C289" s="32">
        <v>1000</v>
      </c>
      <c r="D289" s="16">
        <v>18050</v>
      </c>
      <c r="E289" s="16">
        <v>240</v>
      </c>
      <c r="F289" s="16">
        <v>0</v>
      </c>
      <c r="G289" s="120">
        <v>0</v>
      </c>
      <c r="H289" s="13">
        <v>1000</v>
      </c>
      <c r="I289" s="32">
        <v>1000</v>
      </c>
      <c r="J289" s="32">
        <v>1</v>
      </c>
      <c r="K289" s="14">
        <f t="shared" si="66"/>
        <v>-0.999</v>
      </c>
    </row>
    <row r="290" spans="1:11" ht="15.75" customHeight="1" x14ac:dyDescent="0.25">
      <c r="A290" s="11" t="s">
        <v>372</v>
      </c>
      <c r="B290" s="12" t="s">
        <v>373</v>
      </c>
      <c r="C290" s="32">
        <v>1500</v>
      </c>
      <c r="D290" s="16">
        <v>1240</v>
      </c>
      <c r="E290" s="16">
        <v>9480</v>
      </c>
      <c r="F290" s="16">
        <v>9440</v>
      </c>
      <c r="G290" s="120">
        <v>880</v>
      </c>
      <c r="H290" s="13">
        <v>1500</v>
      </c>
      <c r="I290" s="32">
        <v>1500</v>
      </c>
      <c r="J290" s="32">
        <v>1500</v>
      </c>
      <c r="K290" s="14">
        <f t="shared" si="66"/>
        <v>0</v>
      </c>
    </row>
    <row r="291" spans="1:11" ht="15.75" customHeight="1" x14ac:dyDescent="0.25">
      <c r="A291" s="11" t="s">
        <v>374</v>
      </c>
      <c r="B291" s="12" t="s">
        <v>375</v>
      </c>
      <c r="C291" s="32">
        <v>20000</v>
      </c>
      <c r="D291" s="16">
        <v>5800</v>
      </c>
      <c r="E291" s="16">
        <v>800</v>
      </c>
      <c r="F291" s="16">
        <v>2650</v>
      </c>
      <c r="G291" s="120">
        <v>13300</v>
      </c>
      <c r="H291" s="13">
        <v>20000</v>
      </c>
      <c r="I291" s="32">
        <v>20000</v>
      </c>
      <c r="J291" s="32">
        <v>20000</v>
      </c>
      <c r="K291" s="14">
        <f t="shared" si="66"/>
        <v>0</v>
      </c>
    </row>
    <row r="292" spans="1:11" ht="15.75" customHeight="1" x14ac:dyDescent="0.25">
      <c r="A292" s="11" t="s">
        <v>376</v>
      </c>
      <c r="B292" s="12" t="s">
        <v>377</v>
      </c>
      <c r="C292" s="32">
        <v>500</v>
      </c>
      <c r="D292" s="16">
        <v>0</v>
      </c>
      <c r="E292" s="16">
        <v>0</v>
      </c>
      <c r="F292" s="16">
        <v>0</v>
      </c>
      <c r="G292" s="120">
        <v>0</v>
      </c>
      <c r="H292" s="13">
        <v>500</v>
      </c>
      <c r="I292" s="32">
        <v>500</v>
      </c>
      <c r="J292" s="32">
        <v>500</v>
      </c>
      <c r="K292" s="14">
        <f t="shared" si="66"/>
        <v>0</v>
      </c>
    </row>
    <row r="293" spans="1:11" ht="15.75" customHeight="1" x14ac:dyDescent="0.25">
      <c r="A293" s="11" t="s">
        <v>378</v>
      </c>
      <c r="B293" s="12" t="s">
        <v>379</v>
      </c>
      <c r="C293" s="32">
        <v>1500</v>
      </c>
      <c r="D293" s="16">
        <v>1693.56</v>
      </c>
      <c r="E293" s="16">
        <v>1232.1099999999999</v>
      </c>
      <c r="F293" s="16">
        <v>1541.98</v>
      </c>
      <c r="G293" s="120">
        <v>1875.4</v>
      </c>
      <c r="H293" s="13">
        <v>1500</v>
      </c>
      <c r="I293" s="32">
        <v>1500</v>
      </c>
      <c r="J293" s="32">
        <v>1500</v>
      </c>
      <c r="K293" s="14">
        <f t="shared" si="66"/>
        <v>0</v>
      </c>
    </row>
    <row r="294" spans="1:11" ht="15.75" customHeight="1" x14ac:dyDescent="0.25">
      <c r="A294" s="11" t="s">
        <v>380</v>
      </c>
      <c r="B294" s="12" t="s">
        <v>381</v>
      </c>
      <c r="C294" s="32">
        <v>9100</v>
      </c>
      <c r="D294" s="16">
        <v>4547.03</v>
      </c>
      <c r="E294" s="16">
        <v>6316.14</v>
      </c>
      <c r="F294" s="16">
        <v>7071.58</v>
      </c>
      <c r="G294" s="120">
        <v>10028.299999999999</v>
      </c>
      <c r="H294" s="13">
        <v>13650</v>
      </c>
      <c r="I294" s="32">
        <v>13650</v>
      </c>
      <c r="J294" s="32">
        <v>13650</v>
      </c>
      <c r="K294" s="14">
        <f t="shared" si="66"/>
        <v>0.5</v>
      </c>
    </row>
    <row r="295" spans="1:11" ht="15.75" customHeight="1" x14ac:dyDescent="0.25">
      <c r="A295" s="11" t="s">
        <v>382</v>
      </c>
      <c r="B295" s="12" t="s">
        <v>383</v>
      </c>
      <c r="C295" s="32">
        <v>800</v>
      </c>
      <c r="D295" s="16">
        <v>384.85</v>
      </c>
      <c r="E295" s="16">
        <v>570.92999999999995</v>
      </c>
      <c r="F295" s="16">
        <v>1791.5</v>
      </c>
      <c r="G295" s="120">
        <v>737.4</v>
      </c>
      <c r="H295" s="13">
        <v>800</v>
      </c>
      <c r="I295" s="32">
        <v>800</v>
      </c>
      <c r="J295" s="32">
        <v>800</v>
      </c>
      <c r="K295" s="14">
        <f t="shared" si="66"/>
        <v>0</v>
      </c>
    </row>
    <row r="296" spans="1:11" ht="15.75" customHeight="1" x14ac:dyDescent="0.25">
      <c r="A296" s="11" t="s">
        <v>384</v>
      </c>
      <c r="B296" s="12" t="s">
        <v>385</v>
      </c>
      <c r="C296" s="32">
        <v>2000</v>
      </c>
      <c r="D296" s="16">
        <v>1951.56</v>
      </c>
      <c r="E296" s="16">
        <v>3355.3</v>
      </c>
      <c r="F296" s="16">
        <v>5685.48</v>
      </c>
      <c r="G296" s="120">
        <v>2783.66</v>
      </c>
      <c r="H296" s="13">
        <v>2000</v>
      </c>
      <c r="I296" s="32">
        <v>2000</v>
      </c>
      <c r="J296" s="32">
        <v>2000</v>
      </c>
      <c r="K296" s="14">
        <f t="shared" si="66"/>
        <v>0</v>
      </c>
    </row>
    <row r="297" spans="1:11" ht="15.75" customHeight="1" x14ac:dyDescent="0.25">
      <c r="A297" s="11" t="s">
        <v>386</v>
      </c>
      <c r="B297" s="12" t="s">
        <v>387</v>
      </c>
      <c r="C297" s="32">
        <v>5000</v>
      </c>
      <c r="D297" s="16">
        <v>16488.02</v>
      </c>
      <c r="E297" s="16">
        <v>4264.33</v>
      </c>
      <c r="F297" s="16">
        <v>8488.01</v>
      </c>
      <c r="G297" s="120">
        <v>7900.85</v>
      </c>
      <c r="H297" s="13">
        <v>5000</v>
      </c>
      <c r="I297" s="32">
        <v>5000</v>
      </c>
      <c r="J297" s="32">
        <v>5000</v>
      </c>
      <c r="K297" s="14">
        <f t="shared" si="66"/>
        <v>0</v>
      </c>
    </row>
    <row r="298" spans="1:11" ht="15.75" customHeight="1" x14ac:dyDescent="0.25">
      <c r="A298" s="11" t="s">
        <v>388</v>
      </c>
      <c r="B298" s="12" t="s">
        <v>389</v>
      </c>
      <c r="C298" s="32">
        <v>1200</v>
      </c>
      <c r="D298" s="16">
        <v>805.05</v>
      </c>
      <c r="E298" s="16">
        <v>1419.45</v>
      </c>
      <c r="F298" s="16">
        <v>797.26</v>
      </c>
      <c r="G298" s="120">
        <v>0</v>
      </c>
      <c r="H298" s="13">
        <v>1200</v>
      </c>
      <c r="I298" s="32">
        <v>1200</v>
      </c>
      <c r="J298" s="32">
        <v>1200</v>
      </c>
      <c r="K298" s="14">
        <f t="shared" si="66"/>
        <v>0</v>
      </c>
    </row>
    <row r="299" spans="1:11" ht="15.75" customHeight="1" x14ac:dyDescent="0.25">
      <c r="A299" s="11" t="s">
        <v>390</v>
      </c>
      <c r="B299" s="12" t="s">
        <v>910</v>
      </c>
      <c r="C299" s="32">
        <v>800</v>
      </c>
      <c r="D299" s="16">
        <v>858</v>
      </c>
      <c r="E299" s="16">
        <v>772.5</v>
      </c>
      <c r="F299" s="16">
        <v>0</v>
      </c>
      <c r="G299" s="120">
        <v>0</v>
      </c>
      <c r="H299" s="13">
        <v>800</v>
      </c>
      <c r="I299" s="32">
        <v>800</v>
      </c>
      <c r="J299" s="32">
        <v>800</v>
      </c>
      <c r="K299" s="14">
        <f t="shared" si="66"/>
        <v>0</v>
      </c>
    </row>
    <row r="300" spans="1:11" ht="15.75" customHeight="1" x14ac:dyDescent="0.25">
      <c r="A300" s="11" t="s">
        <v>391</v>
      </c>
      <c r="B300" s="12" t="s">
        <v>392</v>
      </c>
      <c r="C300" s="32">
        <v>300</v>
      </c>
      <c r="D300" s="16">
        <v>140</v>
      </c>
      <c r="E300" s="16">
        <v>140</v>
      </c>
      <c r="F300" s="16">
        <v>40</v>
      </c>
      <c r="G300" s="120">
        <v>22</v>
      </c>
      <c r="H300" s="13">
        <v>300</v>
      </c>
      <c r="I300" s="32">
        <v>300</v>
      </c>
      <c r="J300" s="32">
        <v>300</v>
      </c>
      <c r="K300" s="14">
        <f t="shared" si="66"/>
        <v>0</v>
      </c>
    </row>
    <row r="301" spans="1:11" ht="15.75" customHeight="1" x14ac:dyDescent="0.25">
      <c r="A301" s="11" t="s">
        <v>393</v>
      </c>
      <c r="B301" s="12" t="s">
        <v>904</v>
      </c>
      <c r="C301" s="32">
        <v>1500</v>
      </c>
      <c r="D301" s="16">
        <v>0</v>
      </c>
      <c r="E301" s="16">
        <v>1200</v>
      </c>
      <c r="F301" s="16">
        <v>0</v>
      </c>
      <c r="G301" s="120">
        <v>0</v>
      </c>
      <c r="H301" s="13">
        <v>1500</v>
      </c>
      <c r="I301" s="32">
        <v>1500</v>
      </c>
      <c r="J301" s="32">
        <v>1500</v>
      </c>
      <c r="K301" s="14">
        <f t="shared" si="66"/>
        <v>0</v>
      </c>
    </row>
    <row r="302" spans="1:11" ht="15.75" customHeight="1" x14ac:dyDescent="0.25">
      <c r="A302" s="11" t="s">
        <v>394</v>
      </c>
      <c r="B302" s="12" t="s">
        <v>395</v>
      </c>
      <c r="C302" s="32">
        <v>10000</v>
      </c>
      <c r="D302" s="16">
        <v>9200.85</v>
      </c>
      <c r="E302" s="16">
        <v>6027.13</v>
      </c>
      <c r="F302" s="16">
        <v>4932.34</v>
      </c>
      <c r="G302" s="120">
        <v>13723.31</v>
      </c>
      <c r="H302" s="13">
        <v>15000</v>
      </c>
      <c r="I302" s="32">
        <v>15000</v>
      </c>
      <c r="J302" s="32">
        <v>15000</v>
      </c>
      <c r="K302" s="14">
        <f t="shared" si="66"/>
        <v>0.5</v>
      </c>
    </row>
    <row r="303" spans="1:11" ht="15.75" customHeight="1" x14ac:dyDescent="0.25">
      <c r="A303" s="11" t="s">
        <v>884</v>
      </c>
      <c r="B303" s="12" t="s">
        <v>885</v>
      </c>
      <c r="C303" s="32">
        <v>300</v>
      </c>
      <c r="D303" s="16">
        <v>547.55999999999995</v>
      </c>
      <c r="E303" s="16">
        <v>224.5</v>
      </c>
      <c r="F303" s="16">
        <v>201.31</v>
      </c>
      <c r="G303" s="120">
        <v>151.30000000000001</v>
      </c>
      <c r="H303" s="13">
        <v>300</v>
      </c>
      <c r="I303" s="32">
        <v>300</v>
      </c>
      <c r="J303" s="32">
        <v>300</v>
      </c>
      <c r="K303" s="14">
        <f t="shared" si="66"/>
        <v>0</v>
      </c>
    </row>
    <row r="304" spans="1:11" ht="15.75" customHeight="1" x14ac:dyDescent="0.25">
      <c r="A304" s="11" t="s">
        <v>396</v>
      </c>
      <c r="B304" s="12" t="s">
        <v>397</v>
      </c>
      <c r="C304" s="32">
        <v>10000</v>
      </c>
      <c r="D304" s="16">
        <v>0</v>
      </c>
      <c r="E304" s="16">
        <v>18450</v>
      </c>
      <c r="F304" s="16">
        <v>7140</v>
      </c>
      <c r="G304" s="120">
        <v>11293</v>
      </c>
      <c r="H304" s="13">
        <v>10000</v>
      </c>
      <c r="I304" s="32">
        <v>10000</v>
      </c>
      <c r="J304" s="32">
        <v>10000</v>
      </c>
      <c r="K304" s="14">
        <f t="shared" si="66"/>
        <v>0</v>
      </c>
    </row>
    <row r="305" spans="1:11" ht="15.75" customHeight="1" x14ac:dyDescent="0.25">
      <c r="A305" s="11" t="s">
        <v>398</v>
      </c>
      <c r="B305" s="12" t="s">
        <v>814</v>
      </c>
      <c r="C305" s="32">
        <v>22000</v>
      </c>
      <c r="D305" s="16">
        <v>27653.06</v>
      </c>
      <c r="E305" s="16">
        <v>18410.990000000002</v>
      </c>
      <c r="F305" s="16">
        <v>21351.360000000001</v>
      </c>
      <c r="G305" s="120">
        <v>34402.47</v>
      </c>
      <c r="H305" s="13">
        <v>46500</v>
      </c>
      <c r="I305" s="32">
        <v>46500</v>
      </c>
      <c r="J305" s="32">
        <v>46500</v>
      </c>
      <c r="K305" s="14">
        <f t="shared" si="66"/>
        <v>1.1136363636363635</v>
      </c>
    </row>
    <row r="306" spans="1:11" ht="15.75" customHeight="1" x14ac:dyDescent="0.25">
      <c r="A306" s="11" t="s">
        <v>941</v>
      </c>
      <c r="B306" s="12" t="s">
        <v>942</v>
      </c>
      <c r="C306" s="32">
        <v>4800</v>
      </c>
      <c r="D306" s="16">
        <v>0</v>
      </c>
      <c r="E306" s="16">
        <v>1550</v>
      </c>
      <c r="F306" s="16">
        <v>400</v>
      </c>
      <c r="G306" s="120">
        <v>800</v>
      </c>
      <c r="H306" s="13">
        <v>4800</v>
      </c>
      <c r="I306" s="32">
        <v>4800</v>
      </c>
      <c r="J306" s="32">
        <v>4800</v>
      </c>
      <c r="K306" s="14">
        <f t="shared" si="66"/>
        <v>0</v>
      </c>
    </row>
    <row r="307" spans="1:11" ht="15.75" customHeight="1" x14ac:dyDescent="0.25">
      <c r="A307" s="11" t="s">
        <v>399</v>
      </c>
      <c r="B307" s="12" t="s">
        <v>913</v>
      </c>
      <c r="C307" s="32">
        <v>2500</v>
      </c>
      <c r="D307" s="16">
        <v>1763.67</v>
      </c>
      <c r="E307" s="16">
        <v>1248.79</v>
      </c>
      <c r="F307" s="16">
        <v>2451.9</v>
      </c>
      <c r="G307" s="120">
        <v>375.06</v>
      </c>
      <c r="H307" s="13">
        <v>0</v>
      </c>
      <c r="I307" s="32">
        <v>0</v>
      </c>
      <c r="J307" s="32">
        <v>0</v>
      </c>
      <c r="K307" s="14">
        <f t="shared" si="66"/>
        <v>-1</v>
      </c>
    </row>
    <row r="308" spans="1:11" ht="15.75" customHeight="1" x14ac:dyDescent="0.25">
      <c r="A308" s="11" t="s">
        <v>400</v>
      </c>
      <c r="B308" s="12" t="s">
        <v>927</v>
      </c>
      <c r="C308" s="32">
        <v>2500</v>
      </c>
      <c r="D308" s="16">
        <v>2341.91</v>
      </c>
      <c r="E308" s="16">
        <v>3865.12</v>
      </c>
      <c r="F308" s="16">
        <v>1304.94</v>
      </c>
      <c r="G308" s="120">
        <v>5490.44</v>
      </c>
      <c r="H308" s="13">
        <v>3000</v>
      </c>
      <c r="I308" s="32">
        <v>3000</v>
      </c>
      <c r="J308" s="32">
        <v>3000</v>
      </c>
      <c r="K308" s="14">
        <f t="shared" si="66"/>
        <v>0.2</v>
      </c>
    </row>
    <row r="309" spans="1:11" ht="15.75" customHeight="1" x14ac:dyDescent="0.25">
      <c r="A309" s="11" t="s">
        <v>401</v>
      </c>
      <c r="B309" s="12" t="s">
        <v>914</v>
      </c>
      <c r="C309" s="32">
        <v>1000</v>
      </c>
      <c r="D309" s="16">
        <v>2164.15</v>
      </c>
      <c r="E309" s="16">
        <v>31.56</v>
      </c>
      <c r="F309" s="16">
        <v>0</v>
      </c>
      <c r="G309" s="120">
        <v>0</v>
      </c>
      <c r="H309" s="13">
        <v>1000</v>
      </c>
      <c r="I309" s="32">
        <v>1000</v>
      </c>
      <c r="J309" s="32">
        <v>1000</v>
      </c>
      <c r="K309" s="14">
        <f t="shared" si="66"/>
        <v>0</v>
      </c>
    </row>
    <row r="310" spans="1:11" ht="15.75" customHeight="1" x14ac:dyDescent="0.25">
      <c r="A310" s="11" t="s">
        <v>402</v>
      </c>
      <c r="B310" s="12" t="s">
        <v>905</v>
      </c>
      <c r="C310" s="32">
        <v>5000</v>
      </c>
      <c r="D310" s="16">
        <v>2399.3000000000002</v>
      </c>
      <c r="E310" s="16">
        <v>8309.39</v>
      </c>
      <c r="F310" s="16">
        <v>4206.76</v>
      </c>
      <c r="G310" s="120">
        <v>2358.56</v>
      </c>
      <c r="H310" s="13">
        <v>5000</v>
      </c>
      <c r="I310" s="32">
        <v>5000</v>
      </c>
      <c r="J310" s="32">
        <v>5000</v>
      </c>
      <c r="K310" s="14">
        <f t="shared" si="66"/>
        <v>0</v>
      </c>
    </row>
    <row r="311" spans="1:11" ht="15.75" customHeight="1" x14ac:dyDescent="0.25">
      <c r="A311" s="11" t="s">
        <v>403</v>
      </c>
      <c r="B311" s="12" t="s">
        <v>911</v>
      </c>
      <c r="C311" s="32">
        <v>2500</v>
      </c>
      <c r="D311" s="16">
        <v>2297.15</v>
      </c>
      <c r="E311" s="16">
        <v>2651.81</v>
      </c>
      <c r="F311" s="16">
        <v>1952.13</v>
      </c>
      <c r="G311" s="120">
        <v>4621.46</v>
      </c>
      <c r="H311" s="13">
        <v>3000</v>
      </c>
      <c r="I311" s="32">
        <v>3000</v>
      </c>
      <c r="J311" s="32">
        <v>3000</v>
      </c>
      <c r="K311" s="14">
        <f t="shared" si="66"/>
        <v>0.2</v>
      </c>
    </row>
    <row r="312" spans="1:11" ht="15.75" customHeight="1" x14ac:dyDescent="0.25">
      <c r="A312" s="11" t="s">
        <v>404</v>
      </c>
      <c r="B312" s="12" t="s">
        <v>1107</v>
      </c>
      <c r="C312" s="32">
        <v>5000</v>
      </c>
      <c r="D312" s="16">
        <v>1114.82</v>
      </c>
      <c r="E312" s="16">
        <v>5737.86</v>
      </c>
      <c r="F312" s="16">
        <v>3596.19</v>
      </c>
      <c r="G312" s="120">
        <v>463.34</v>
      </c>
      <c r="H312" s="13">
        <v>5000</v>
      </c>
      <c r="I312" s="32">
        <v>5000</v>
      </c>
      <c r="J312" s="32">
        <v>5000</v>
      </c>
      <c r="K312" s="14">
        <f t="shared" si="66"/>
        <v>0</v>
      </c>
    </row>
    <row r="313" spans="1:11" ht="15.75" customHeight="1" x14ac:dyDescent="0.25">
      <c r="A313" s="11" t="s">
        <v>405</v>
      </c>
      <c r="B313" s="12" t="s">
        <v>990</v>
      </c>
      <c r="C313" s="32">
        <v>1000</v>
      </c>
      <c r="D313" s="16">
        <v>4496.33</v>
      </c>
      <c r="E313" s="16">
        <v>1060.96</v>
      </c>
      <c r="F313" s="16">
        <v>2076.64</v>
      </c>
      <c r="G313" s="120">
        <v>1234.46</v>
      </c>
      <c r="H313" s="13">
        <v>2000</v>
      </c>
      <c r="I313" s="32">
        <v>2000</v>
      </c>
      <c r="J313" s="32">
        <v>2000</v>
      </c>
      <c r="K313" s="14">
        <f t="shared" si="66"/>
        <v>1</v>
      </c>
    </row>
    <row r="314" spans="1:11" ht="15.75" customHeight="1" x14ac:dyDescent="0.25">
      <c r="A314" s="11" t="s">
        <v>406</v>
      </c>
      <c r="B314" s="12" t="s">
        <v>906</v>
      </c>
      <c r="C314" s="32">
        <v>2500</v>
      </c>
      <c r="D314" s="16">
        <v>1650.25</v>
      </c>
      <c r="E314" s="16">
        <v>3582.84</v>
      </c>
      <c r="F314" s="16">
        <v>2184.7399999999998</v>
      </c>
      <c r="G314" s="120">
        <v>3341.08</v>
      </c>
      <c r="H314" s="13">
        <v>2500</v>
      </c>
      <c r="I314" s="32">
        <v>2500</v>
      </c>
      <c r="J314" s="32">
        <v>2500</v>
      </c>
      <c r="K314" s="14">
        <f t="shared" si="66"/>
        <v>0</v>
      </c>
    </row>
    <row r="315" spans="1:11" ht="15.75" customHeight="1" x14ac:dyDescent="0.25">
      <c r="A315" s="11" t="s">
        <v>407</v>
      </c>
      <c r="B315" s="12" t="s">
        <v>946</v>
      </c>
      <c r="C315" s="32">
        <v>2500</v>
      </c>
      <c r="D315" s="16">
        <v>2690.92</v>
      </c>
      <c r="E315" s="16">
        <v>1942.22</v>
      </c>
      <c r="F315" s="16">
        <v>943.45</v>
      </c>
      <c r="G315" s="120">
        <v>728.14</v>
      </c>
      <c r="H315" s="13">
        <v>3000</v>
      </c>
      <c r="I315" s="32">
        <v>3000</v>
      </c>
      <c r="J315" s="32">
        <v>3000</v>
      </c>
      <c r="K315" s="14">
        <f t="shared" si="66"/>
        <v>0.2</v>
      </c>
    </row>
    <row r="316" spans="1:11" ht="15.75" customHeight="1" x14ac:dyDescent="0.25">
      <c r="A316" s="11" t="s">
        <v>408</v>
      </c>
      <c r="B316" s="12" t="s">
        <v>1061</v>
      </c>
      <c r="C316" s="32">
        <v>2500</v>
      </c>
      <c r="D316" s="16">
        <v>534.24</v>
      </c>
      <c r="E316" s="16">
        <v>614.62</v>
      </c>
      <c r="F316" s="16">
        <v>1362</v>
      </c>
      <c r="G316" s="120">
        <v>197.33</v>
      </c>
      <c r="H316" s="13">
        <v>2500</v>
      </c>
      <c r="I316" s="32">
        <v>2500</v>
      </c>
      <c r="J316" s="32">
        <v>2500</v>
      </c>
      <c r="K316" s="14">
        <f t="shared" si="66"/>
        <v>0</v>
      </c>
    </row>
    <row r="317" spans="1:11" ht="15.75" customHeight="1" x14ac:dyDescent="0.25">
      <c r="A317" s="11" t="s">
        <v>409</v>
      </c>
      <c r="B317" s="12" t="s">
        <v>912</v>
      </c>
      <c r="C317" s="32">
        <v>2200</v>
      </c>
      <c r="D317" s="16">
        <v>1655.68</v>
      </c>
      <c r="E317" s="16">
        <v>0</v>
      </c>
      <c r="F317" s="16">
        <v>1571.62</v>
      </c>
      <c r="G317" s="120">
        <v>0</v>
      </c>
      <c r="H317" s="13">
        <v>2000</v>
      </c>
      <c r="I317" s="32">
        <v>2000</v>
      </c>
      <c r="J317" s="32">
        <v>2000</v>
      </c>
      <c r="K317" s="14">
        <f t="shared" si="66"/>
        <v>-9.0909090909090912E-2</v>
      </c>
    </row>
    <row r="318" spans="1:11" ht="15.75" customHeight="1" x14ac:dyDescent="0.25">
      <c r="A318" s="11" t="s">
        <v>410</v>
      </c>
      <c r="B318" s="12" t="s">
        <v>1062</v>
      </c>
      <c r="C318" s="32">
        <v>2200</v>
      </c>
      <c r="D318" s="16">
        <v>585.59</v>
      </c>
      <c r="E318" s="16">
        <v>2082.08</v>
      </c>
      <c r="F318" s="16">
        <v>3227.97</v>
      </c>
      <c r="G318" s="120">
        <v>2246</v>
      </c>
      <c r="H318" s="13">
        <v>3000</v>
      </c>
      <c r="I318" s="32">
        <v>3000</v>
      </c>
      <c r="J318" s="32">
        <v>3000</v>
      </c>
      <c r="K318" s="14">
        <f t="shared" si="66"/>
        <v>0.36363636363636365</v>
      </c>
    </row>
    <row r="319" spans="1:11" ht="15.75" customHeight="1" x14ac:dyDescent="0.25">
      <c r="A319" s="11" t="s">
        <v>1106</v>
      </c>
      <c r="B319" s="12" t="s">
        <v>1060</v>
      </c>
      <c r="C319" s="32">
        <v>2000</v>
      </c>
      <c r="D319" s="16">
        <v>0</v>
      </c>
      <c r="E319" s="16">
        <v>0</v>
      </c>
      <c r="F319" s="16">
        <v>0</v>
      </c>
      <c r="G319" s="120">
        <v>2102.62</v>
      </c>
      <c r="H319" s="13">
        <v>2500</v>
      </c>
      <c r="I319" s="32">
        <v>2500</v>
      </c>
      <c r="J319" s="32">
        <v>2500</v>
      </c>
      <c r="K319" s="14">
        <f t="shared" si="66"/>
        <v>0.25</v>
      </c>
    </row>
    <row r="320" spans="1:11" ht="15.75" customHeight="1" x14ac:dyDescent="0.25">
      <c r="A320" s="11" t="s">
        <v>411</v>
      </c>
      <c r="B320" s="12" t="s">
        <v>907</v>
      </c>
      <c r="C320" s="32">
        <v>2500</v>
      </c>
      <c r="D320" s="16">
        <v>955.81</v>
      </c>
      <c r="E320" s="16">
        <v>2753.57</v>
      </c>
      <c r="F320" s="16">
        <v>199.03</v>
      </c>
      <c r="G320" s="120">
        <v>5843.97</v>
      </c>
      <c r="H320" s="13">
        <v>2500</v>
      </c>
      <c r="I320" s="32">
        <v>2500</v>
      </c>
      <c r="J320" s="32">
        <v>2500</v>
      </c>
      <c r="K320" s="14">
        <f t="shared" si="66"/>
        <v>0</v>
      </c>
    </row>
    <row r="321" spans="1:11" ht="15.75" customHeight="1" x14ac:dyDescent="0.25">
      <c r="A321" s="11" t="s">
        <v>827</v>
      </c>
      <c r="B321" s="12" t="s">
        <v>908</v>
      </c>
      <c r="C321" s="32">
        <v>2500</v>
      </c>
      <c r="D321" s="16">
        <v>3073.46</v>
      </c>
      <c r="E321" s="16">
        <v>3532.24</v>
      </c>
      <c r="F321" s="16">
        <v>5500.31</v>
      </c>
      <c r="G321" s="120">
        <v>552.82000000000005</v>
      </c>
      <c r="H321" s="13">
        <v>3000</v>
      </c>
      <c r="I321" s="32">
        <v>3000</v>
      </c>
      <c r="J321" s="32">
        <v>3000</v>
      </c>
      <c r="K321" s="14">
        <f t="shared" si="66"/>
        <v>0.2</v>
      </c>
    </row>
    <row r="322" spans="1:11" ht="15.75" customHeight="1" x14ac:dyDescent="0.25">
      <c r="A322" s="11" t="s">
        <v>961</v>
      </c>
      <c r="B322" s="12" t="s">
        <v>962</v>
      </c>
      <c r="C322" s="32">
        <v>1000</v>
      </c>
      <c r="D322" s="16">
        <v>0</v>
      </c>
      <c r="E322" s="16">
        <v>846.04</v>
      </c>
      <c r="F322" s="16">
        <v>50</v>
      </c>
      <c r="G322" s="120">
        <v>390.39</v>
      </c>
      <c r="H322" s="13">
        <v>3000</v>
      </c>
      <c r="I322" s="32">
        <v>3000</v>
      </c>
      <c r="J322" s="32">
        <v>3000</v>
      </c>
      <c r="K322" s="14">
        <f t="shared" si="66"/>
        <v>2</v>
      </c>
    </row>
    <row r="323" spans="1:11" ht="15.75" customHeight="1" x14ac:dyDescent="0.25">
      <c r="A323" s="11" t="s">
        <v>825</v>
      </c>
      <c r="B323" s="12" t="s">
        <v>826</v>
      </c>
      <c r="C323" s="32">
        <v>300</v>
      </c>
      <c r="D323" s="16">
        <v>6.02</v>
      </c>
      <c r="E323" s="16">
        <v>0</v>
      </c>
      <c r="F323" s="16">
        <v>0</v>
      </c>
      <c r="G323" s="120">
        <v>43.33</v>
      </c>
      <c r="H323" s="13">
        <v>300</v>
      </c>
      <c r="I323" s="32">
        <v>300</v>
      </c>
      <c r="J323" s="32">
        <v>300</v>
      </c>
      <c r="K323" s="14">
        <f t="shared" si="66"/>
        <v>0</v>
      </c>
    </row>
    <row r="324" spans="1:11" ht="15.75" customHeight="1" x14ac:dyDescent="0.25">
      <c r="A324" s="11" t="s">
        <v>412</v>
      </c>
      <c r="B324" s="12" t="s">
        <v>413</v>
      </c>
      <c r="C324" s="32">
        <v>2000</v>
      </c>
      <c r="D324" s="16">
        <v>1963</v>
      </c>
      <c r="E324" s="16">
        <v>1876.98</v>
      </c>
      <c r="F324" s="16">
        <v>0</v>
      </c>
      <c r="G324" s="120">
        <v>1168.79</v>
      </c>
      <c r="H324" s="13">
        <v>2000</v>
      </c>
      <c r="I324" s="32">
        <v>2000</v>
      </c>
      <c r="J324" s="32">
        <v>2000</v>
      </c>
      <c r="K324" s="14">
        <f t="shared" si="66"/>
        <v>0</v>
      </c>
    </row>
    <row r="325" spans="1:11" ht="15.75" customHeight="1" x14ac:dyDescent="0.25">
      <c r="A325" s="11" t="s">
        <v>414</v>
      </c>
      <c r="B325" s="12" t="s">
        <v>415</v>
      </c>
      <c r="C325" s="32">
        <v>2000</v>
      </c>
      <c r="D325" s="16">
        <v>381.44</v>
      </c>
      <c r="E325" s="16">
        <v>1126.04</v>
      </c>
      <c r="F325" s="16">
        <v>342.97</v>
      </c>
      <c r="G325" s="120">
        <v>2523.41</v>
      </c>
      <c r="H325" s="13">
        <v>2000</v>
      </c>
      <c r="I325" s="32">
        <v>2000</v>
      </c>
      <c r="J325" s="32">
        <v>2000</v>
      </c>
      <c r="K325" s="14">
        <f t="shared" si="66"/>
        <v>0</v>
      </c>
    </row>
    <row r="326" spans="1:11" ht="15.75" customHeight="1" x14ac:dyDescent="0.25">
      <c r="A326" s="11" t="s">
        <v>416</v>
      </c>
      <c r="B326" s="12" t="s">
        <v>417</v>
      </c>
      <c r="C326" s="32">
        <v>25000</v>
      </c>
      <c r="D326" s="16">
        <v>25143.62</v>
      </c>
      <c r="E326" s="16">
        <v>25209.58</v>
      </c>
      <c r="F326" s="16">
        <v>15049.9</v>
      </c>
      <c r="G326" s="120">
        <v>25882.58</v>
      </c>
      <c r="H326" s="13">
        <v>30000</v>
      </c>
      <c r="I326" s="32">
        <v>30000</v>
      </c>
      <c r="J326" s="32">
        <v>30000</v>
      </c>
      <c r="K326" s="14">
        <f t="shared" si="66"/>
        <v>0.2</v>
      </c>
    </row>
    <row r="327" spans="1:11" ht="15.75" customHeight="1" x14ac:dyDescent="0.25">
      <c r="A327" s="11" t="s">
        <v>418</v>
      </c>
      <c r="B327" s="12" t="s">
        <v>419</v>
      </c>
      <c r="C327" s="32">
        <v>1500</v>
      </c>
      <c r="D327" s="16">
        <v>1379.3</v>
      </c>
      <c r="E327" s="16">
        <v>794.85</v>
      </c>
      <c r="F327" s="16">
        <v>0</v>
      </c>
      <c r="G327" s="120">
        <v>1117.8</v>
      </c>
      <c r="H327" s="13">
        <v>1500</v>
      </c>
      <c r="I327" s="32">
        <v>1500</v>
      </c>
      <c r="J327" s="32">
        <v>1500</v>
      </c>
      <c r="K327" s="14">
        <f t="shared" si="66"/>
        <v>0</v>
      </c>
    </row>
    <row r="328" spans="1:11" ht="15.75" customHeight="1" x14ac:dyDescent="0.25">
      <c r="A328" s="11" t="s">
        <v>420</v>
      </c>
      <c r="B328" s="12" t="s">
        <v>421</v>
      </c>
      <c r="C328" s="32">
        <v>3000</v>
      </c>
      <c r="D328" s="16">
        <v>1358.18</v>
      </c>
      <c r="E328" s="16">
        <v>310.93</v>
      </c>
      <c r="F328" s="16">
        <v>844.66</v>
      </c>
      <c r="G328" s="120">
        <v>195.2</v>
      </c>
      <c r="H328" s="13">
        <v>3000</v>
      </c>
      <c r="I328" s="32">
        <v>3000</v>
      </c>
      <c r="J328" s="32">
        <v>3000</v>
      </c>
      <c r="K328" s="14">
        <f t="shared" si="66"/>
        <v>0</v>
      </c>
    </row>
    <row r="329" spans="1:11" ht="15.75" customHeight="1" x14ac:dyDescent="0.25">
      <c r="A329" s="11" t="s">
        <v>422</v>
      </c>
      <c r="B329" s="12" t="s">
        <v>423</v>
      </c>
      <c r="C329" s="32">
        <v>39600</v>
      </c>
      <c r="D329" s="16">
        <v>41560.730000000003</v>
      </c>
      <c r="E329" s="16">
        <v>15298.04</v>
      </c>
      <c r="F329" s="16">
        <v>41483.800000000003</v>
      </c>
      <c r="G329" s="120">
        <v>35121.74</v>
      </c>
      <c r="H329" s="13">
        <v>51120</v>
      </c>
      <c r="I329" s="32">
        <v>51120</v>
      </c>
      <c r="J329" s="32">
        <v>51120</v>
      </c>
      <c r="K329" s="14">
        <f t="shared" si="66"/>
        <v>0.29090909090909089</v>
      </c>
    </row>
    <row r="330" spans="1:11" ht="15.75" customHeight="1" x14ac:dyDescent="0.25">
      <c r="A330" s="11" t="s">
        <v>424</v>
      </c>
      <c r="B330" s="12" t="s">
        <v>425</v>
      </c>
      <c r="C330" s="32">
        <v>500</v>
      </c>
      <c r="D330" s="16">
        <v>5.44</v>
      </c>
      <c r="E330" s="16">
        <v>0</v>
      </c>
      <c r="F330" s="16">
        <v>0</v>
      </c>
      <c r="G330" s="120">
        <v>0</v>
      </c>
      <c r="H330" s="13">
        <v>500</v>
      </c>
      <c r="I330" s="32">
        <v>500</v>
      </c>
      <c r="J330" s="32">
        <v>500</v>
      </c>
      <c r="K330" s="14">
        <f t="shared" si="66"/>
        <v>0</v>
      </c>
    </row>
    <row r="331" spans="1:11" ht="15.75" customHeight="1" x14ac:dyDescent="0.25">
      <c r="A331" s="11" t="s">
        <v>426</v>
      </c>
      <c r="B331" s="12" t="s">
        <v>816</v>
      </c>
      <c r="C331" s="32">
        <v>9275</v>
      </c>
      <c r="D331" s="16">
        <v>10017.700000000001</v>
      </c>
      <c r="E331" s="16">
        <v>1421.35</v>
      </c>
      <c r="F331" s="16">
        <v>4573.6400000000003</v>
      </c>
      <c r="G331" s="120">
        <v>3699.85</v>
      </c>
      <c r="H331" s="13">
        <v>10000</v>
      </c>
      <c r="I331" s="32">
        <v>10000</v>
      </c>
      <c r="J331" s="32">
        <v>10000</v>
      </c>
      <c r="K331" s="14">
        <f t="shared" si="66"/>
        <v>7.8167115902964962E-2</v>
      </c>
    </row>
    <row r="332" spans="1:11" ht="15.75" customHeight="1" x14ac:dyDescent="0.25">
      <c r="A332" s="11" t="s">
        <v>427</v>
      </c>
      <c r="B332" s="12" t="s">
        <v>428</v>
      </c>
      <c r="C332" s="32">
        <v>1500</v>
      </c>
      <c r="D332" s="16">
        <v>400</v>
      </c>
      <c r="E332" s="16">
        <v>1750.14</v>
      </c>
      <c r="F332" s="16">
        <v>2962.15</v>
      </c>
      <c r="G332" s="120">
        <v>1792</v>
      </c>
      <c r="H332" s="13">
        <v>3000</v>
      </c>
      <c r="I332" s="32">
        <v>3000</v>
      </c>
      <c r="J332" s="32">
        <v>3000</v>
      </c>
      <c r="K332" s="14">
        <f t="shared" si="66"/>
        <v>1</v>
      </c>
    </row>
    <row r="333" spans="1:11" ht="15.75" customHeight="1" x14ac:dyDescent="0.25">
      <c r="A333" s="19"/>
      <c r="B333" s="17" t="s">
        <v>429</v>
      </c>
      <c r="C333" s="18">
        <f t="shared" ref="C333" si="67">SUM(C271:C332)</f>
        <v>643059</v>
      </c>
      <c r="D333" s="18">
        <f t="shared" ref="D333:J333" si="68">SUM(D271:D332)</f>
        <v>538826.72</v>
      </c>
      <c r="E333" s="18">
        <f t="shared" si="68"/>
        <v>498504.09999999992</v>
      </c>
      <c r="F333" s="18">
        <f t="shared" si="68"/>
        <v>536914.30000000005</v>
      </c>
      <c r="G333" s="120">
        <f>SUM(G271:G332)</f>
        <v>616939.91999999969</v>
      </c>
      <c r="H333" s="16">
        <f>SUM(H271:H332)</f>
        <v>714138</v>
      </c>
      <c r="I333" s="18">
        <f t="shared" si="68"/>
        <v>714138</v>
      </c>
      <c r="J333" s="18">
        <f t="shared" si="68"/>
        <v>713139</v>
      </c>
      <c r="K333" s="14">
        <f>SUM(J333-C333)/C333</f>
        <v>0.10897911389157137</v>
      </c>
    </row>
    <row r="334" spans="1:11" ht="15.75" customHeight="1" x14ac:dyDescent="0.25">
      <c r="A334" s="20"/>
      <c r="B334" s="21"/>
      <c r="C334" s="22"/>
      <c r="D334" s="22"/>
      <c r="E334" s="22"/>
      <c r="F334" s="22"/>
      <c r="G334" s="121"/>
      <c r="H334" s="31"/>
      <c r="I334" s="66"/>
      <c r="J334" s="22"/>
      <c r="K334" s="14"/>
    </row>
    <row r="335" spans="1:11" ht="15.75" customHeight="1" x14ac:dyDescent="0.25">
      <c r="A335" s="11" t="s">
        <v>896</v>
      </c>
      <c r="B335" s="12" t="s">
        <v>897</v>
      </c>
      <c r="C335" s="66">
        <v>5000</v>
      </c>
      <c r="D335" s="53">
        <v>0</v>
      </c>
      <c r="E335" s="53">
        <v>4739.87</v>
      </c>
      <c r="F335" s="53">
        <v>521</v>
      </c>
      <c r="G335" s="121">
        <v>4790</v>
      </c>
      <c r="H335" s="31">
        <v>5000</v>
      </c>
      <c r="I335" s="66">
        <v>5000</v>
      </c>
      <c r="J335" s="66">
        <v>5000</v>
      </c>
      <c r="K335" s="14">
        <f>SUM(J335-C335)/C335</f>
        <v>0</v>
      </c>
    </row>
    <row r="336" spans="1:11" ht="15.75" customHeight="1" x14ac:dyDescent="0.25">
      <c r="A336" s="11" t="s">
        <v>430</v>
      </c>
      <c r="B336" s="12" t="s">
        <v>431</v>
      </c>
      <c r="C336" s="64">
        <v>360000</v>
      </c>
      <c r="D336" s="16">
        <v>259109.63</v>
      </c>
      <c r="E336" s="16">
        <v>43454.48</v>
      </c>
      <c r="F336" s="16">
        <v>272791.19</v>
      </c>
      <c r="G336" s="120">
        <f>349864.88+79471.93</f>
        <v>429336.81</v>
      </c>
      <c r="H336" s="1">
        <v>300000</v>
      </c>
      <c r="I336" s="64">
        <v>300000</v>
      </c>
      <c r="J336" s="64">
        <v>300000</v>
      </c>
      <c r="K336" s="14">
        <f t="shared" ref="K336:K341" si="69">SUM(J336-C336)/C336</f>
        <v>-0.16666666666666666</v>
      </c>
    </row>
    <row r="337" spans="1:11" ht="15.75" customHeight="1" x14ac:dyDescent="0.25">
      <c r="A337" s="11" t="s">
        <v>898</v>
      </c>
      <c r="B337" s="12" t="s">
        <v>899</v>
      </c>
      <c r="C337" s="64">
        <v>50000</v>
      </c>
      <c r="D337" s="16">
        <v>50021.65</v>
      </c>
      <c r="E337" s="16">
        <v>50727.3</v>
      </c>
      <c r="F337" s="16">
        <v>43564.95</v>
      </c>
      <c r="G337" s="120">
        <v>52763.88</v>
      </c>
      <c r="H337" s="1">
        <v>55000</v>
      </c>
      <c r="I337" s="64">
        <v>55000</v>
      </c>
      <c r="J337" s="64">
        <v>55000</v>
      </c>
      <c r="K337" s="14">
        <f t="shared" si="69"/>
        <v>0.1</v>
      </c>
    </row>
    <row r="338" spans="1:11" ht="15.75" customHeight="1" x14ac:dyDescent="0.25">
      <c r="A338" s="11" t="s">
        <v>822</v>
      </c>
      <c r="B338" s="12" t="s">
        <v>1031</v>
      </c>
      <c r="C338" s="32">
        <v>1</v>
      </c>
      <c r="D338" s="16">
        <v>1832</v>
      </c>
      <c r="E338" s="16">
        <v>0</v>
      </c>
      <c r="F338" s="16">
        <v>0</v>
      </c>
      <c r="G338" s="120">
        <v>0</v>
      </c>
      <c r="H338" s="13">
        <v>0</v>
      </c>
      <c r="I338" s="32">
        <v>0</v>
      </c>
      <c r="J338" s="32">
        <v>0</v>
      </c>
      <c r="K338" s="14">
        <f t="shared" si="69"/>
        <v>-1</v>
      </c>
    </row>
    <row r="339" spans="1:11" ht="15.75" customHeight="1" x14ac:dyDescent="0.25">
      <c r="A339" s="11" t="s">
        <v>950</v>
      </c>
      <c r="B339" s="12" t="s">
        <v>951</v>
      </c>
      <c r="C339" s="32">
        <v>500</v>
      </c>
      <c r="D339" s="16">
        <v>0</v>
      </c>
      <c r="E339" s="16">
        <v>0</v>
      </c>
      <c r="F339" s="16">
        <v>0</v>
      </c>
      <c r="G339" s="120">
        <v>0</v>
      </c>
      <c r="H339" s="13">
        <v>0</v>
      </c>
      <c r="I339" s="32">
        <v>0</v>
      </c>
      <c r="J339" s="32">
        <v>0</v>
      </c>
      <c r="K339" s="14">
        <f t="shared" si="69"/>
        <v>-1</v>
      </c>
    </row>
    <row r="340" spans="1:11" ht="15.75" customHeight="1" x14ac:dyDescent="0.25">
      <c r="A340" s="11" t="s">
        <v>995</v>
      </c>
      <c r="B340" s="12" t="s">
        <v>996</v>
      </c>
      <c r="C340" s="32">
        <v>0</v>
      </c>
      <c r="D340" s="13">
        <v>0</v>
      </c>
      <c r="E340" s="16">
        <v>0</v>
      </c>
      <c r="F340" s="16">
        <v>77115.25</v>
      </c>
      <c r="G340" s="120">
        <v>0</v>
      </c>
      <c r="H340" s="13">
        <v>0</v>
      </c>
      <c r="I340" s="32">
        <v>0</v>
      </c>
      <c r="J340" s="32">
        <v>0</v>
      </c>
      <c r="K340" s="14">
        <v>0</v>
      </c>
    </row>
    <row r="341" spans="1:11" ht="15.75" customHeight="1" x14ac:dyDescent="0.25">
      <c r="A341" s="11" t="s">
        <v>823</v>
      </c>
      <c r="B341" s="12" t="s">
        <v>824</v>
      </c>
      <c r="C341" s="32">
        <v>2000</v>
      </c>
      <c r="D341" s="13">
        <v>0</v>
      </c>
      <c r="E341" s="16">
        <v>0</v>
      </c>
      <c r="F341" s="16">
        <v>1641.8</v>
      </c>
      <c r="G341" s="120">
        <v>0</v>
      </c>
      <c r="H341" s="13">
        <v>0</v>
      </c>
      <c r="I341" s="32">
        <v>0</v>
      </c>
      <c r="J341" s="32">
        <v>0</v>
      </c>
      <c r="K341" s="14">
        <f t="shared" si="69"/>
        <v>-1</v>
      </c>
    </row>
    <row r="342" spans="1:11" ht="15.75" customHeight="1" x14ac:dyDescent="0.25">
      <c r="A342" s="19"/>
      <c r="B342" s="17" t="s">
        <v>432</v>
      </c>
      <c r="C342" s="18">
        <f t="shared" ref="C342:J342" si="70">SUM(C335:C341)</f>
        <v>417501</v>
      </c>
      <c r="D342" s="18">
        <f t="shared" si="70"/>
        <v>310963.28000000003</v>
      </c>
      <c r="E342" s="18">
        <f t="shared" si="70"/>
        <v>98921.650000000009</v>
      </c>
      <c r="F342" s="18">
        <f t="shared" si="70"/>
        <v>395634.19</v>
      </c>
      <c r="G342" s="120">
        <f t="shared" si="70"/>
        <v>486890.69</v>
      </c>
      <c r="H342" s="16">
        <f t="shared" si="70"/>
        <v>360000</v>
      </c>
      <c r="I342" s="18">
        <f t="shared" si="70"/>
        <v>360000</v>
      </c>
      <c r="J342" s="18">
        <f t="shared" si="70"/>
        <v>360000</v>
      </c>
      <c r="K342" s="14">
        <f>SUM(J342-C342)/C342</f>
        <v>-0.13772661622367371</v>
      </c>
    </row>
    <row r="343" spans="1:11" ht="15.75" customHeight="1" x14ac:dyDescent="0.25">
      <c r="A343" s="20"/>
      <c r="B343" s="21"/>
      <c r="C343" s="22"/>
      <c r="D343" s="22"/>
      <c r="E343" s="22"/>
      <c r="F343" s="22"/>
      <c r="G343" s="121"/>
      <c r="H343" s="31"/>
      <c r="I343" s="66"/>
      <c r="J343" s="22"/>
      <c r="K343" s="14"/>
    </row>
    <row r="344" spans="1:11" ht="15.75" customHeight="1" x14ac:dyDescent="0.25">
      <c r="A344" s="11" t="s">
        <v>433</v>
      </c>
      <c r="B344" s="12" t="s">
        <v>434</v>
      </c>
      <c r="C344" s="13">
        <v>35000</v>
      </c>
      <c r="D344" s="16">
        <v>34754.699999999997</v>
      </c>
      <c r="E344" s="16">
        <v>32869.33</v>
      </c>
      <c r="F344" s="16">
        <v>27874.240000000002</v>
      </c>
      <c r="G344" s="120">
        <f>19966.69+10000</f>
        <v>29966.69</v>
      </c>
      <c r="H344" s="13">
        <v>35000</v>
      </c>
      <c r="I344" s="32">
        <v>35000</v>
      </c>
      <c r="J344" s="13">
        <v>35000</v>
      </c>
      <c r="K344" s="14">
        <f>SUM(J344-C344)/C344</f>
        <v>0</v>
      </c>
    </row>
    <row r="345" spans="1:11" ht="15.75" customHeight="1" x14ac:dyDescent="0.25">
      <c r="A345" s="11" t="s">
        <v>435</v>
      </c>
      <c r="B345" s="12" t="s">
        <v>436</v>
      </c>
      <c r="C345" s="13">
        <v>500</v>
      </c>
      <c r="D345" s="16">
        <v>0</v>
      </c>
      <c r="E345" s="16">
        <v>0</v>
      </c>
      <c r="F345" s="16">
        <v>319</v>
      </c>
      <c r="G345" s="120">
        <v>0</v>
      </c>
      <c r="H345" s="13">
        <v>500</v>
      </c>
      <c r="I345" s="32">
        <v>500</v>
      </c>
      <c r="J345" s="13">
        <v>500</v>
      </c>
      <c r="K345" s="14">
        <f>SUM(J345-C345)/C345</f>
        <v>0</v>
      </c>
    </row>
    <row r="346" spans="1:11" ht="15.75" customHeight="1" x14ac:dyDescent="0.25">
      <c r="A346" s="19"/>
      <c r="B346" s="17" t="s">
        <v>437</v>
      </c>
      <c r="C346" s="18">
        <f t="shared" ref="C346" si="71">SUM(C344:C345)</f>
        <v>35500</v>
      </c>
      <c r="D346" s="18">
        <f t="shared" ref="D346" si="72">SUM(D344:D345)</f>
        <v>34754.699999999997</v>
      </c>
      <c r="E346" s="18">
        <f t="shared" ref="E346:J346" si="73">SUM(E344:E345)</f>
        <v>32869.33</v>
      </c>
      <c r="F346" s="18">
        <f t="shared" si="73"/>
        <v>28193.24</v>
      </c>
      <c r="G346" s="120">
        <f t="shared" si="73"/>
        <v>29966.69</v>
      </c>
      <c r="H346" s="16">
        <f t="shared" si="73"/>
        <v>35500</v>
      </c>
      <c r="I346" s="18">
        <f t="shared" ref="I346" si="74">SUM(I344:I345)</f>
        <v>35500</v>
      </c>
      <c r="J346" s="18">
        <f t="shared" si="73"/>
        <v>35500</v>
      </c>
      <c r="K346" s="14">
        <f>SUM(J346-C346)/C346</f>
        <v>0</v>
      </c>
    </row>
    <row r="347" spans="1:11" ht="15.75" customHeight="1" x14ac:dyDescent="0.25">
      <c r="A347" s="20"/>
      <c r="B347" s="21"/>
      <c r="C347" s="18"/>
      <c r="D347" s="22"/>
      <c r="E347" s="22"/>
      <c r="F347" s="22"/>
      <c r="G347" s="121"/>
      <c r="H347" s="13"/>
      <c r="I347" s="32"/>
      <c r="J347" s="18"/>
      <c r="K347" s="14"/>
    </row>
    <row r="348" spans="1:11" ht="15.75" customHeight="1" x14ac:dyDescent="0.25">
      <c r="A348" s="11" t="s">
        <v>1155</v>
      </c>
      <c r="B348" s="12" t="s">
        <v>1177</v>
      </c>
      <c r="C348" s="18">
        <v>0</v>
      </c>
      <c r="D348" s="53">
        <v>0</v>
      </c>
      <c r="E348" s="53">
        <v>0</v>
      </c>
      <c r="F348" s="53">
        <v>0</v>
      </c>
      <c r="G348" s="125">
        <v>0</v>
      </c>
      <c r="H348" s="13">
        <v>32515</v>
      </c>
      <c r="I348" s="32">
        <v>32514.560000000001</v>
      </c>
      <c r="J348" s="32">
        <v>32514.560000000001</v>
      </c>
      <c r="K348" s="14">
        <v>1</v>
      </c>
    </row>
    <row r="349" spans="1:11" ht="15.75" customHeight="1" x14ac:dyDescent="0.25">
      <c r="A349" s="11" t="s">
        <v>438</v>
      </c>
      <c r="B349" s="12" t="s">
        <v>1178</v>
      </c>
      <c r="C349" s="18">
        <v>69063</v>
      </c>
      <c r="D349" s="16">
        <v>50080.25</v>
      </c>
      <c r="E349" s="16">
        <v>56277.07</v>
      </c>
      <c r="F349" s="16">
        <v>64007.47</v>
      </c>
      <c r="G349" s="120">
        <v>82352.33</v>
      </c>
      <c r="H349" s="16">
        <v>70785</v>
      </c>
      <c r="I349" s="18">
        <v>70785</v>
      </c>
      <c r="J349" s="18">
        <v>70785</v>
      </c>
      <c r="K349" s="14">
        <f>SUM(J349-C349)/C349</f>
        <v>2.4933756135702183E-2</v>
      </c>
    </row>
    <row r="350" spans="1:11" ht="15.75" customHeight="1" x14ac:dyDescent="0.25">
      <c r="A350" s="11" t="s">
        <v>439</v>
      </c>
      <c r="B350" s="12" t="s">
        <v>440</v>
      </c>
      <c r="C350" s="18">
        <v>4282</v>
      </c>
      <c r="D350" s="16">
        <v>3104.91</v>
      </c>
      <c r="E350" s="16">
        <v>3489.07</v>
      </c>
      <c r="F350" s="16">
        <v>4030.44</v>
      </c>
      <c r="G350" s="120">
        <v>5327.83</v>
      </c>
      <c r="H350" s="16">
        <v>6405</v>
      </c>
      <c r="I350" s="18">
        <v>6405</v>
      </c>
      <c r="J350" s="18">
        <v>6405</v>
      </c>
      <c r="K350" s="14">
        <f t="shared" ref="K350:K369" si="75">SUM(J350-C350)/C350</f>
        <v>0.49579635684259693</v>
      </c>
    </row>
    <row r="351" spans="1:11" ht="15.75" customHeight="1" x14ac:dyDescent="0.25">
      <c r="A351" s="11" t="s">
        <v>441</v>
      </c>
      <c r="B351" s="12" t="s">
        <v>442</v>
      </c>
      <c r="C351" s="18">
        <v>1002</v>
      </c>
      <c r="D351" s="16">
        <v>726.12</v>
      </c>
      <c r="E351" s="16">
        <v>815.96</v>
      </c>
      <c r="F351" s="16">
        <v>942.6</v>
      </c>
      <c r="G351" s="120">
        <v>1196.92</v>
      </c>
      <c r="H351" s="16">
        <v>1498</v>
      </c>
      <c r="I351" s="18">
        <v>1498</v>
      </c>
      <c r="J351" s="18">
        <v>1498</v>
      </c>
      <c r="K351" s="14">
        <f t="shared" si="75"/>
        <v>0.49500998003992014</v>
      </c>
    </row>
    <row r="352" spans="1:11" ht="15.75" customHeight="1" x14ac:dyDescent="0.25">
      <c r="A352" s="11" t="s">
        <v>983</v>
      </c>
      <c r="B352" s="12" t="s">
        <v>984</v>
      </c>
      <c r="C352" s="18">
        <v>1</v>
      </c>
      <c r="D352" s="16">
        <v>0</v>
      </c>
      <c r="E352" s="16">
        <v>0</v>
      </c>
      <c r="F352" s="16">
        <v>0</v>
      </c>
      <c r="G352" s="120">
        <v>0</v>
      </c>
      <c r="H352" s="16">
        <v>0</v>
      </c>
      <c r="I352" s="18">
        <v>0</v>
      </c>
      <c r="J352" s="18">
        <v>0</v>
      </c>
      <c r="K352" s="14">
        <f t="shared" si="75"/>
        <v>-1</v>
      </c>
    </row>
    <row r="353" spans="1:11" ht="15.75" customHeight="1" x14ac:dyDescent="0.25">
      <c r="A353" s="11" t="s">
        <v>443</v>
      </c>
      <c r="B353" s="12" t="s">
        <v>444</v>
      </c>
      <c r="C353" s="32">
        <v>20000</v>
      </c>
      <c r="D353" s="16">
        <v>18990.400000000001</v>
      </c>
      <c r="E353" s="16">
        <v>17221.990000000002</v>
      </c>
      <c r="F353" s="16">
        <v>20924.8</v>
      </c>
      <c r="G353" s="120">
        <v>21747.05</v>
      </c>
      <c r="H353" s="13">
        <v>24250</v>
      </c>
      <c r="I353" s="32">
        <v>24250</v>
      </c>
      <c r="J353" s="32">
        <v>24250</v>
      </c>
      <c r="K353" s="14">
        <f t="shared" si="75"/>
        <v>0.21249999999999999</v>
      </c>
    </row>
    <row r="354" spans="1:11" s="50" customFormat="1" ht="15.75" customHeight="1" x14ac:dyDescent="0.25">
      <c r="A354" s="11" t="s">
        <v>935</v>
      </c>
      <c r="B354" s="12" t="s">
        <v>936</v>
      </c>
      <c r="C354" s="32">
        <v>1500</v>
      </c>
      <c r="D354" s="16">
        <v>2208.5</v>
      </c>
      <c r="E354" s="16">
        <v>1117.5</v>
      </c>
      <c r="F354" s="16">
        <v>1482.5</v>
      </c>
      <c r="G354" s="120">
        <v>3239.1</v>
      </c>
      <c r="H354" s="13">
        <v>2500</v>
      </c>
      <c r="I354" s="32">
        <v>2500</v>
      </c>
      <c r="J354" s="32">
        <v>2500</v>
      </c>
      <c r="K354" s="14">
        <f t="shared" si="75"/>
        <v>0.66666666666666663</v>
      </c>
    </row>
    <row r="355" spans="1:11" ht="15.75" customHeight="1" x14ac:dyDescent="0.25">
      <c r="A355" s="11" t="s">
        <v>445</v>
      </c>
      <c r="B355" s="12" t="s">
        <v>446</v>
      </c>
      <c r="C355" s="32">
        <v>4500</v>
      </c>
      <c r="D355" s="16">
        <v>2133</v>
      </c>
      <c r="E355" s="16">
        <v>4478</v>
      </c>
      <c r="F355" s="16">
        <v>2199</v>
      </c>
      <c r="G355" s="120">
        <v>2368</v>
      </c>
      <c r="H355" s="13">
        <v>4500</v>
      </c>
      <c r="I355" s="32">
        <v>4500</v>
      </c>
      <c r="J355" s="32">
        <v>4500</v>
      </c>
      <c r="K355" s="14">
        <f t="shared" si="75"/>
        <v>0</v>
      </c>
    </row>
    <row r="356" spans="1:11" ht="15.75" customHeight="1" x14ac:dyDescent="0.25">
      <c r="A356" s="11" t="s">
        <v>447</v>
      </c>
      <c r="B356" s="12" t="s">
        <v>448</v>
      </c>
      <c r="C356" s="32">
        <v>4500</v>
      </c>
      <c r="D356" s="16">
        <v>4209</v>
      </c>
      <c r="E356" s="16">
        <v>5129</v>
      </c>
      <c r="F356" s="16">
        <v>4209</v>
      </c>
      <c r="G356" s="120">
        <v>4152</v>
      </c>
      <c r="H356" s="13">
        <v>4500</v>
      </c>
      <c r="I356" s="32">
        <v>4500</v>
      </c>
      <c r="J356" s="32">
        <v>4500</v>
      </c>
      <c r="K356" s="14">
        <f t="shared" si="75"/>
        <v>0</v>
      </c>
    </row>
    <row r="357" spans="1:11" ht="15.75" customHeight="1" x14ac:dyDescent="0.25">
      <c r="A357" s="11" t="s">
        <v>449</v>
      </c>
      <c r="B357" s="12" t="s">
        <v>450</v>
      </c>
      <c r="C357" s="32">
        <v>150000</v>
      </c>
      <c r="D357" s="16">
        <v>149458.57</v>
      </c>
      <c r="E357" s="16">
        <v>131531.45000000001</v>
      </c>
      <c r="F357" s="16">
        <v>149566.91</v>
      </c>
      <c r="G357" s="120">
        <v>145833.01999999999</v>
      </c>
      <c r="H357" s="13">
        <v>150000</v>
      </c>
      <c r="I357" s="32">
        <v>150000</v>
      </c>
      <c r="J357" s="32">
        <v>150000</v>
      </c>
      <c r="K357" s="14">
        <f t="shared" si="75"/>
        <v>0</v>
      </c>
    </row>
    <row r="358" spans="1:11" ht="15.75" customHeight="1" x14ac:dyDescent="0.25">
      <c r="A358" s="11" t="s">
        <v>451</v>
      </c>
      <c r="B358" s="12" t="s">
        <v>452</v>
      </c>
      <c r="C358" s="32">
        <v>53750</v>
      </c>
      <c r="D358" s="16">
        <v>42814.58</v>
      </c>
      <c r="E358" s="16">
        <v>50930.32</v>
      </c>
      <c r="F358" s="16">
        <v>51209.18</v>
      </c>
      <c r="G358" s="120">
        <v>66077.259999999995</v>
      </c>
      <c r="H358" s="13">
        <v>55000</v>
      </c>
      <c r="I358" s="32">
        <v>55000</v>
      </c>
      <c r="J358" s="32">
        <v>55000</v>
      </c>
      <c r="K358" s="14">
        <f t="shared" si="75"/>
        <v>2.3255813953488372E-2</v>
      </c>
    </row>
    <row r="359" spans="1:11" s="50" customFormat="1" ht="15.75" customHeight="1" x14ac:dyDescent="0.25">
      <c r="A359" s="11" t="s">
        <v>453</v>
      </c>
      <c r="B359" s="12" t="s">
        <v>949</v>
      </c>
      <c r="C359" s="32">
        <v>5000</v>
      </c>
      <c r="D359" s="16">
        <v>4340.29</v>
      </c>
      <c r="E359" s="16">
        <v>5408.06</v>
      </c>
      <c r="F359" s="16">
        <v>3811.5</v>
      </c>
      <c r="G359" s="120">
        <v>1778</v>
      </c>
      <c r="H359" s="13">
        <v>5000</v>
      </c>
      <c r="I359" s="32">
        <v>5000</v>
      </c>
      <c r="J359" s="32">
        <v>5000</v>
      </c>
      <c r="K359" s="14">
        <f t="shared" si="75"/>
        <v>0</v>
      </c>
    </row>
    <row r="360" spans="1:11" s="50" customFormat="1" ht="15.75" customHeight="1" x14ac:dyDescent="0.25">
      <c r="A360" s="11" t="s">
        <v>981</v>
      </c>
      <c r="B360" s="12" t="s">
        <v>982</v>
      </c>
      <c r="C360" s="32">
        <v>1</v>
      </c>
      <c r="D360" s="16">
        <v>0</v>
      </c>
      <c r="E360" s="16">
        <v>0</v>
      </c>
      <c r="F360" s="16">
        <v>0</v>
      </c>
      <c r="G360" s="120">
        <v>0</v>
      </c>
      <c r="H360" s="13">
        <v>0</v>
      </c>
      <c r="I360" s="32">
        <v>0</v>
      </c>
      <c r="J360" s="32">
        <v>0</v>
      </c>
      <c r="K360" s="14">
        <f t="shared" si="75"/>
        <v>-1</v>
      </c>
    </row>
    <row r="361" spans="1:11" s="50" customFormat="1" ht="15.75" customHeight="1" x14ac:dyDescent="0.25">
      <c r="A361" s="11" t="s">
        <v>947</v>
      </c>
      <c r="B361" s="12" t="s">
        <v>948</v>
      </c>
      <c r="C361" s="32">
        <v>2200</v>
      </c>
      <c r="D361" s="16">
        <v>1005</v>
      </c>
      <c r="E361" s="16">
        <v>1005</v>
      </c>
      <c r="F361" s="16">
        <v>3665</v>
      </c>
      <c r="G361" s="120">
        <v>960</v>
      </c>
      <c r="H361" s="13">
        <v>2200</v>
      </c>
      <c r="I361" s="32">
        <v>2200</v>
      </c>
      <c r="J361" s="32">
        <v>2200</v>
      </c>
      <c r="K361" s="14">
        <f t="shared" si="75"/>
        <v>0</v>
      </c>
    </row>
    <row r="362" spans="1:11" s="50" customFormat="1" ht="15.75" customHeight="1" x14ac:dyDescent="0.25">
      <c r="A362" s="11" t="s">
        <v>985</v>
      </c>
      <c r="B362" s="49" t="s">
        <v>986</v>
      </c>
      <c r="C362" s="32">
        <v>1</v>
      </c>
      <c r="D362" s="16">
        <v>0</v>
      </c>
      <c r="E362" s="16">
        <v>0</v>
      </c>
      <c r="F362" s="16">
        <v>0</v>
      </c>
      <c r="G362" s="120">
        <v>0</v>
      </c>
      <c r="H362" s="13">
        <v>0</v>
      </c>
      <c r="I362" s="32">
        <v>0</v>
      </c>
      <c r="J362" s="32">
        <v>0</v>
      </c>
      <c r="K362" s="14">
        <f t="shared" si="75"/>
        <v>-1</v>
      </c>
    </row>
    <row r="363" spans="1:11" ht="15.75" customHeight="1" x14ac:dyDescent="0.25">
      <c r="A363" s="11" t="s">
        <v>454</v>
      </c>
      <c r="B363" s="12" t="s">
        <v>455</v>
      </c>
      <c r="C363" s="32">
        <v>750</v>
      </c>
      <c r="D363" s="16">
        <v>347.3</v>
      </c>
      <c r="E363" s="16">
        <v>178.31</v>
      </c>
      <c r="F363" s="16">
        <v>233.27</v>
      </c>
      <c r="G363" s="120">
        <v>178.31</v>
      </c>
      <c r="H363" s="13">
        <v>1200</v>
      </c>
      <c r="I363" s="32">
        <v>1200</v>
      </c>
      <c r="J363" s="32">
        <v>1200</v>
      </c>
      <c r="K363" s="14">
        <f t="shared" si="75"/>
        <v>0.6</v>
      </c>
    </row>
    <row r="364" spans="1:11" ht="15.75" customHeight="1" x14ac:dyDescent="0.25">
      <c r="A364" s="11" t="s">
        <v>456</v>
      </c>
      <c r="B364" s="12" t="s">
        <v>457</v>
      </c>
      <c r="C364" s="32">
        <v>500</v>
      </c>
      <c r="D364" s="16">
        <v>774.59</v>
      </c>
      <c r="E364" s="16">
        <v>0</v>
      </c>
      <c r="F364" s="16">
        <v>529.5</v>
      </c>
      <c r="G364" s="120">
        <v>885</v>
      </c>
      <c r="H364" s="13">
        <v>1000</v>
      </c>
      <c r="I364" s="32">
        <v>1000</v>
      </c>
      <c r="J364" s="32">
        <v>1000</v>
      </c>
      <c r="K364" s="14">
        <f t="shared" si="75"/>
        <v>1</v>
      </c>
    </row>
    <row r="365" spans="1:11" ht="15.75" customHeight="1" x14ac:dyDescent="0.25">
      <c r="A365" s="11" t="s">
        <v>458</v>
      </c>
      <c r="B365" s="12" t="s">
        <v>459</v>
      </c>
      <c r="C365" s="32">
        <v>600</v>
      </c>
      <c r="D365" s="16">
        <v>375</v>
      </c>
      <c r="E365" s="16">
        <v>564.9</v>
      </c>
      <c r="F365" s="16">
        <v>314.89999999999998</v>
      </c>
      <c r="G365" s="120">
        <v>713.68</v>
      </c>
      <c r="H365" s="13">
        <v>600</v>
      </c>
      <c r="I365" s="32">
        <v>600</v>
      </c>
      <c r="J365" s="32">
        <v>600</v>
      </c>
      <c r="K365" s="14">
        <f t="shared" si="75"/>
        <v>0</v>
      </c>
    </row>
    <row r="366" spans="1:11" ht="15.75" customHeight="1" x14ac:dyDescent="0.25">
      <c r="A366" s="11" t="s">
        <v>460</v>
      </c>
      <c r="B366" s="12" t="s">
        <v>461</v>
      </c>
      <c r="C366" s="32">
        <v>1500</v>
      </c>
      <c r="D366" s="16">
        <v>2557.9699999999998</v>
      </c>
      <c r="E366" s="16">
        <v>3235.38</v>
      </c>
      <c r="F366" s="16">
        <v>5453.99</v>
      </c>
      <c r="G366" s="120">
        <v>3360.15</v>
      </c>
      <c r="H366" s="13">
        <v>2500</v>
      </c>
      <c r="I366" s="32">
        <v>2500</v>
      </c>
      <c r="J366" s="32">
        <v>2500</v>
      </c>
      <c r="K366" s="14">
        <f t="shared" si="75"/>
        <v>0.66666666666666663</v>
      </c>
    </row>
    <row r="367" spans="1:11" ht="15.75" customHeight="1" x14ac:dyDescent="0.25">
      <c r="A367" s="11" t="s">
        <v>462</v>
      </c>
      <c r="B367" s="12" t="s">
        <v>463</v>
      </c>
      <c r="C367" s="32">
        <v>5000</v>
      </c>
      <c r="D367" s="16">
        <v>772.5</v>
      </c>
      <c r="E367" s="16">
        <v>4598.03</v>
      </c>
      <c r="F367" s="16">
        <v>9988.14</v>
      </c>
      <c r="G367" s="120">
        <v>13272.31</v>
      </c>
      <c r="H367" s="13">
        <v>10000</v>
      </c>
      <c r="I367" s="32">
        <v>10000</v>
      </c>
      <c r="J367" s="32">
        <v>10000</v>
      </c>
      <c r="K367" s="14">
        <f t="shared" si="75"/>
        <v>1</v>
      </c>
    </row>
    <row r="368" spans="1:11" ht="15.75" customHeight="1" x14ac:dyDescent="0.25">
      <c r="A368" s="11" t="s">
        <v>1181</v>
      </c>
      <c r="B368" s="12" t="s">
        <v>1182</v>
      </c>
      <c r="C368" s="32">
        <v>0</v>
      </c>
      <c r="D368" s="16">
        <v>0</v>
      </c>
      <c r="E368" s="16">
        <v>0</v>
      </c>
      <c r="F368" s="16">
        <v>0</v>
      </c>
      <c r="G368" s="120">
        <v>0</v>
      </c>
      <c r="H368" s="13">
        <v>0</v>
      </c>
      <c r="I368" s="32">
        <v>0</v>
      </c>
      <c r="J368" s="32">
        <v>0</v>
      </c>
      <c r="K368" s="14">
        <v>0</v>
      </c>
    </row>
    <row r="369" spans="1:11" ht="15.75" customHeight="1" x14ac:dyDescent="0.25">
      <c r="A369" s="11" t="s">
        <v>464</v>
      </c>
      <c r="B369" s="12" t="s">
        <v>465</v>
      </c>
      <c r="C369" s="63">
        <v>1000</v>
      </c>
      <c r="D369" s="16">
        <v>5385</v>
      </c>
      <c r="E369" s="16">
        <v>0</v>
      </c>
      <c r="F369" s="16">
        <v>13671.5</v>
      </c>
      <c r="G369" s="120">
        <v>2726.16</v>
      </c>
      <c r="H369" s="80">
        <v>5000</v>
      </c>
      <c r="I369" s="63">
        <v>5000</v>
      </c>
      <c r="J369" s="63">
        <v>5000</v>
      </c>
      <c r="K369" s="14">
        <f t="shared" si="75"/>
        <v>4</v>
      </c>
    </row>
    <row r="370" spans="1:11" ht="15.75" customHeight="1" x14ac:dyDescent="0.25">
      <c r="A370" s="19"/>
      <c r="B370" s="17" t="s">
        <v>466</v>
      </c>
      <c r="C370" s="18">
        <f>SUM(C348:C369)</f>
        <v>325150</v>
      </c>
      <c r="D370" s="18">
        <f t="shared" ref="D370:I370" si="76">SUM(D348:D369)</f>
        <v>289282.98</v>
      </c>
      <c r="E370" s="18">
        <f t="shared" si="76"/>
        <v>285980.04000000004</v>
      </c>
      <c r="F370" s="18">
        <f t="shared" si="76"/>
        <v>336239.70000000007</v>
      </c>
      <c r="G370" s="120">
        <f>SUM(G348:G369)</f>
        <v>356167.12</v>
      </c>
      <c r="H370" s="18">
        <f>SUM(H348:H369)</f>
        <v>379453</v>
      </c>
      <c r="I370" s="18">
        <f t="shared" si="76"/>
        <v>379452.56</v>
      </c>
      <c r="J370" s="18">
        <f>SUM(J348:J369)</f>
        <v>379452.56</v>
      </c>
      <c r="K370" s="14">
        <f>SUM(J370-C370)/C370</f>
        <v>0.16700771951407042</v>
      </c>
    </row>
    <row r="371" spans="1:11" ht="15.75" customHeight="1" x14ac:dyDescent="0.25">
      <c r="A371" s="20"/>
      <c r="B371" s="21"/>
      <c r="C371" s="22"/>
      <c r="D371" s="22"/>
      <c r="E371" s="22"/>
      <c r="F371" s="22"/>
      <c r="G371" s="121"/>
      <c r="H371" s="31"/>
      <c r="I371" s="66"/>
      <c r="J371" s="22"/>
      <c r="K371" s="14"/>
    </row>
    <row r="372" spans="1:11" ht="15.75" customHeight="1" x14ac:dyDescent="0.25">
      <c r="A372" s="11" t="s">
        <v>1023</v>
      </c>
      <c r="B372" s="12" t="s">
        <v>467</v>
      </c>
      <c r="C372" s="16">
        <v>10000</v>
      </c>
      <c r="D372" s="16">
        <v>10000</v>
      </c>
      <c r="E372" s="16">
        <v>20000</v>
      </c>
      <c r="F372" s="16">
        <v>10000</v>
      </c>
      <c r="G372" s="120">
        <v>10000</v>
      </c>
      <c r="H372" s="13">
        <v>10000</v>
      </c>
      <c r="I372" s="13">
        <v>10000</v>
      </c>
      <c r="J372" s="16">
        <v>10000</v>
      </c>
      <c r="K372" s="14">
        <f>SUM(J372-C372)/C372</f>
        <v>0</v>
      </c>
    </row>
    <row r="373" spans="1:11" ht="15.75" customHeight="1" x14ac:dyDescent="0.25">
      <c r="A373" s="19"/>
      <c r="B373" s="17" t="s">
        <v>468</v>
      </c>
      <c r="C373" s="18">
        <f t="shared" ref="C373" si="77">SUM(C372)</f>
        <v>10000</v>
      </c>
      <c r="D373" s="18">
        <f t="shared" ref="D373" si="78">SUM(D372)</f>
        <v>10000</v>
      </c>
      <c r="E373" s="18">
        <f t="shared" ref="E373:J373" si="79">SUM(E372)</f>
        <v>20000</v>
      </c>
      <c r="F373" s="18">
        <f t="shared" si="79"/>
        <v>10000</v>
      </c>
      <c r="G373" s="120">
        <f t="shared" si="79"/>
        <v>10000</v>
      </c>
      <c r="H373" s="16">
        <f t="shared" si="79"/>
        <v>10000</v>
      </c>
      <c r="I373" s="18">
        <f t="shared" si="79"/>
        <v>10000</v>
      </c>
      <c r="J373" s="18">
        <f t="shared" si="79"/>
        <v>10000</v>
      </c>
      <c r="K373" s="14">
        <f>SUM(J373-C373)/C373</f>
        <v>0</v>
      </c>
    </row>
    <row r="374" spans="1:11" ht="15.75" customHeight="1" x14ac:dyDescent="0.25">
      <c r="A374" s="20"/>
      <c r="B374" s="21"/>
      <c r="C374" s="22"/>
      <c r="D374" s="22"/>
      <c r="E374" s="22"/>
      <c r="F374" s="22"/>
      <c r="G374" s="121"/>
      <c r="H374" s="31"/>
      <c r="I374" s="66"/>
      <c r="J374" s="22"/>
      <c r="K374" s="14"/>
    </row>
    <row r="375" spans="1:11" ht="15.75" customHeight="1" x14ac:dyDescent="0.25">
      <c r="A375" s="19"/>
      <c r="B375" s="29" t="s">
        <v>469</v>
      </c>
      <c r="C375" s="18">
        <f t="shared" ref="C375:J375" si="80">SUM(C373,C370,C346,C342,C333,)</f>
        <v>1431210</v>
      </c>
      <c r="D375" s="18">
        <f t="shared" si="80"/>
        <v>1183827.68</v>
      </c>
      <c r="E375" s="18">
        <f t="shared" si="80"/>
        <v>936275.12</v>
      </c>
      <c r="F375" s="18">
        <f t="shared" si="80"/>
        <v>1306981.4300000002</v>
      </c>
      <c r="G375" s="120">
        <f t="shared" si="80"/>
        <v>1499964.4199999997</v>
      </c>
      <c r="H375" s="16">
        <f t="shared" si="80"/>
        <v>1499091</v>
      </c>
      <c r="I375" s="18">
        <f t="shared" si="80"/>
        <v>1499090.56</v>
      </c>
      <c r="J375" s="18">
        <f t="shared" si="80"/>
        <v>1498091.56</v>
      </c>
      <c r="K375" s="14">
        <f t="shared" ref="K375" si="81">SUM(I375-C375)/C375</f>
        <v>4.7428791022980595E-2</v>
      </c>
    </row>
    <row r="376" spans="1:11" ht="15.75" customHeight="1" x14ac:dyDescent="0.25">
      <c r="A376" s="20"/>
      <c r="B376" s="21"/>
      <c r="C376" s="22"/>
      <c r="D376" s="22"/>
      <c r="E376" s="22"/>
      <c r="F376" s="22"/>
      <c r="G376" s="121"/>
      <c r="H376" s="31"/>
      <c r="I376" s="66"/>
      <c r="J376" s="22"/>
      <c r="K376" s="14"/>
    </row>
    <row r="377" spans="1:11" ht="15.75" customHeight="1" x14ac:dyDescent="0.25">
      <c r="A377" s="11" t="s">
        <v>470</v>
      </c>
      <c r="B377" s="12" t="s">
        <v>1024</v>
      </c>
      <c r="C377" s="32">
        <v>33448</v>
      </c>
      <c r="D377" s="16">
        <v>28721.65</v>
      </c>
      <c r="E377" s="16">
        <v>30399.78</v>
      </c>
      <c r="F377" s="16">
        <v>34085.050000000003</v>
      </c>
      <c r="G377" s="120">
        <v>25252.42</v>
      </c>
      <c r="H377" s="13">
        <v>41988</v>
      </c>
      <c r="I377" s="32">
        <v>41988</v>
      </c>
      <c r="J377" s="32">
        <v>41988</v>
      </c>
      <c r="K377" s="14">
        <f>SUM(J377-C377)/C377</f>
        <v>0.25532169337479071</v>
      </c>
    </row>
    <row r="378" spans="1:11" ht="15.75" customHeight="1" x14ac:dyDescent="0.25">
      <c r="A378" s="11" t="s">
        <v>992</v>
      </c>
      <c r="B378" s="12" t="s">
        <v>1148</v>
      </c>
      <c r="C378" s="32">
        <v>40248</v>
      </c>
      <c r="D378" s="47">
        <v>0</v>
      </c>
      <c r="E378" s="16">
        <v>0</v>
      </c>
      <c r="F378" s="16">
        <v>38223.82</v>
      </c>
      <c r="G378" s="120">
        <v>39443.99</v>
      </c>
      <c r="H378" s="13">
        <v>41870</v>
      </c>
      <c r="I378" s="32">
        <v>41870.400000000001</v>
      </c>
      <c r="J378" s="32">
        <v>41870.400000000001</v>
      </c>
      <c r="K378" s="14">
        <f t="shared" ref="K378:K390" si="82">SUM(J378-C378)/C378</f>
        <v>4.0310077519379879E-2</v>
      </c>
    </row>
    <row r="379" spans="1:11" ht="15.75" customHeight="1" x14ac:dyDescent="0.25">
      <c r="A379" s="11" t="s">
        <v>870</v>
      </c>
      <c r="B379" s="12" t="s">
        <v>871</v>
      </c>
      <c r="C379" s="32">
        <v>0</v>
      </c>
      <c r="D379" s="16">
        <v>40798.050000000003</v>
      </c>
      <c r="E379" s="16">
        <v>39875.71</v>
      </c>
      <c r="F379" s="16">
        <v>0</v>
      </c>
      <c r="G379" s="120">
        <v>0</v>
      </c>
      <c r="H379" s="13">
        <v>0</v>
      </c>
      <c r="I379" s="32">
        <v>0</v>
      </c>
      <c r="J379" s="32">
        <v>0</v>
      </c>
      <c r="K379" s="14">
        <v>0</v>
      </c>
    </row>
    <row r="380" spans="1:11" ht="15.75" customHeight="1" x14ac:dyDescent="0.25">
      <c r="A380" s="11" t="s">
        <v>952</v>
      </c>
      <c r="B380" s="12" t="s">
        <v>1027</v>
      </c>
      <c r="C380" s="32">
        <v>19750</v>
      </c>
      <c r="D380" s="16">
        <v>12879</v>
      </c>
      <c r="E380" s="16">
        <v>6494.26</v>
      </c>
      <c r="F380" s="16">
        <v>8037.16</v>
      </c>
      <c r="G380" s="120">
        <v>7262.54</v>
      </c>
      <c r="H380" s="13">
        <v>15652</v>
      </c>
      <c r="I380" s="32">
        <v>15652</v>
      </c>
      <c r="J380" s="32">
        <v>15652</v>
      </c>
      <c r="K380" s="14">
        <f t="shared" si="82"/>
        <v>-0.20749367088607595</v>
      </c>
    </row>
    <row r="381" spans="1:11" ht="15.75" customHeight="1" x14ac:dyDescent="0.25">
      <c r="A381" s="11" t="s">
        <v>930</v>
      </c>
      <c r="B381" s="12" t="s">
        <v>928</v>
      </c>
      <c r="C381" s="32">
        <v>198.6</v>
      </c>
      <c r="D381" s="16">
        <v>109.1</v>
      </c>
      <c r="E381" s="16">
        <v>119.39</v>
      </c>
      <c r="F381" s="16">
        <v>66.760000000000005</v>
      </c>
      <c r="G381" s="120">
        <v>180</v>
      </c>
      <c r="H381" s="13">
        <v>199</v>
      </c>
      <c r="I381" s="32">
        <v>199</v>
      </c>
      <c r="J381" s="32">
        <v>199</v>
      </c>
      <c r="K381" s="14">
        <f t="shared" si="82"/>
        <v>2.0140986908358796E-3</v>
      </c>
    </row>
    <row r="382" spans="1:11" ht="15.75" customHeight="1" x14ac:dyDescent="0.25">
      <c r="A382" s="11" t="s">
        <v>931</v>
      </c>
      <c r="B382" s="12" t="s">
        <v>929</v>
      </c>
      <c r="C382" s="32">
        <v>43</v>
      </c>
      <c r="D382" s="16">
        <v>28</v>
      </c>
      <c r="E382" s="16">
        <v>48.05</v>
      </c>
      <c r="F382" s="16">
        <v>9.75</v>
      </c>
      <c r="G382" s="120">
        <v>38</v>
      </c>
      <c r="H382" s="13">
        <v>43</v>
      </c>
      <c r="I382" s="32">
        <v>43</v>
      </c>
      <c r="J382" s="32">
        <v>43</v>
      </c>
      <c r="K382" s="14">
        <f t="shared" si="82"/>
        <v>0</v>
      </c>
    </row>
    <row r="383" spans="1:11" ht="15.75" customHeight="1" x14ac:dyDescent="0.25">
      <c r="A383" s="11" t="s">
        <v>471</v>
      </c>
      <c r="B383" s="12" t="s">
        <v>872</v>
      </c>
      <c r="C383" s="32">
        <v>5794</v>
      </c>
      <c r="D383" s="16">
        <v>5070</v>
      </c>
      <c r="E383" s="16">
        <v>4601.92</v>
      </c>
      <c r="F383" s="16">
        <v>3792.08</v>
      </c>
      <c r="G383" s="120">
        <v>3650.43</v>
      </c>
      <c r="H383" s="13">
        <v>6170</v>
      </c>
      <c r="I383" s="32">
        <v>6170</v>
      </c>
      <c r="J383" s="32">
        <v>6170</v>
      </c>
      <c r="K383" s="14">
        <f t="shared" si="82"/>
        <v>6.4894718674490856E-2</v>
      </c>
    </row>
    <row r="384" spans="1:11" ht="15.75" customHeight="1" x14ac:dyDescent="0.25">
      <c r="A384" s="11" t="s">
        <v>472</v>
      </c>
      <c r="B384" s="12" t="s">
        <v>873</v>
      </c>
      <c r="C384" s="32">
        <v>1355</v>
      </c>
      <c r="D384" s="16">
        <v>1185</v>
      </c>
      <c r="E384" s="16">
        <v>1076.3399999999999</v>
      </c>
      <c r="F384" s="16">
        <v>886.82</v>
      </c>
      <c r="G384" s="120">
        <v>840.6</v>
      </c>
      <c r="H384" s="13">
        <v>1443</v>
      </c>
      <c r="I384" s="32">
        <v>1443</v>
      </c>
      <c r="J384" s="32">
        <v>1443</v>
      </c>
      <c r="K384" s="14">
        <f t="shared" si="82"/>
        <v>6.494464944649446E-2</v>
      </c>
    </row>
    <row r="385" spans="1:11" ht="15.75" customHeight="1" x14ac:dyDescent="0.25">
      <c r="A385" s="11" t="s">
        <v>918</v>
      </c>
      <c r="B385" s="12" t="s">
        <v>919</v>
      </c>
      <c r="C385" s="32">
        <v>5659</v>
      </c>
      <c r="D385" s="16">
        <v>3118.09</v>
      </c>
      <c r="E385" s="16">
        <v>4393.87</v>
      </c>
      <c r="F385" s="16">
        <v>2517.98</v>
      </c>
      <c r="G385" s="120">
        <v>4604.92</v>
      </c>
      <c r="H385" s="13">
        <v>11569</v>
      </c>
      <c r="I385" s="32">
        <v>11569</v>
      </c>
      <c r="J385" s="32">
        <v>11569</v>
      </c>
      <c r="K385" s="14">
        <f t="shared" si="82"/>
        <v>1.0443541261707014</v>
      </c>
    </row>
    <row r="386" spans="1:11" ht="15.75" customHeight="1" x14ac:dyDescent="0.25">
      <c r="A386" s="11" t="s">
        <v>473</v>
      </c>
      <c r="B386" s="12" t="s">
        <v>874</v>
      </c>
      <c r="C386" s="32">
        <v>1000</v>
      </c>
      <c r="D386" s="16">
        <v>465</v>
      </c>
      <c r="E386" s="16">
        <v>95</v>
      </c>
      <c r="F386" s="16">
        <v>280</v>
      </c>
      <c r="G386" s="120">
        <v>392</v>
      </c>
      <c r="H386" s="13">
        <v>1000</v>
      </c>
      <c r="I386" s="32">
        <v>1000</v>
      </c>
      <c r="J386" s="32">
        <v>1000</v>
      </c>
      <c r="K386" s="14">
        <f t="shared" si="82"/>
        <v>0</v>
      </c>
    </row>
    <row r="387" spans="1:11" ht="15.75" customHeight="1" x14ac:dyDescent="0.25">
      <c r="A387" s="11" t="s">
        <v>474</v>
      </c>
      <c r="B387" s="12" t="s">
        <v>875</v>
      </c>
      <c r="C387" s="32">
        <v>800</v>
      </c>
      <c r="D387" s="16">
        <v>583.47</v>
      </c>
      <c r="E387" s="16">
        <v>777.34</v>
      </c>
      <c r="F387" s="16">
        <v>767.96</v>
      </c>
      <c r="G387" s="120">
        <v>1793.69</v>
      </c>
      <c r="H387" s="13">
        <v>800</v>
      </c>
      <c r="I387" s="32">
        <v>800</v>
      </c>
      <c r="J387" s="32">
        <v>800</v>
      </c>
      <c r="K387" s="14">
        <f t="shared" si="82"/>
        <v>0</v>
      </c>
    </row>
    <row r="388" spans="1:11" ht="15.75" customHeight="1" x14ac:dyDescent="0.25">
      <c r="A388" s="11" t="s">
        <v>475</v>
      </c>
      <c r="B388" s="12" t="s">
        <v>876</v>
      </c>
      <c r="C388" s="32">
        <v>100</v>
      </c>
      <c r="D388" s="16">
        <v>87.18</v>
      </c>
      <c r="E388" s="16">
        <v>143.1</v>
      </c>
      <c r="F388" s="16">
        <v>176.23</v>
      </c>
      <c r="G388" s="120">
        <v>214.37</v>
      </c>
      <c r="H388" s="13">
        <v>100</v>
      </c>
      <c r="I388" s="32">
        <v>100</v>
      </c>
      <c r="J388" s="32">
        <v>100</v>
      </c>
      <c r="K388" s="14">
        <f t="shared" si="82"/>
        <v>0</v>
      </c>
    </row>
    <row r="389" spans="1:11" ht="15.75" customHeight="1" x14ac:dyDescent="0.25">
      <c r="A389" s="11" t="s">
        <v>953</v>
      </c>
      <c r="B389" s="12" t="s">
        <v>954</v>
      </c>
      <c r="C389" s="32">
        <v>1000</v>
      </c>
      <c r="D389" s="16">
        <v>0</v>
      </c>
      <c r="E389" s="16">
        <v>0</v>
      </c>
      <c r="F389" s="16">
        <v>205</v>
      </c>
      <c r="G389" s="120">
        <v>0</v>
      </c>
      <c r="H389" s="13">
        <v>1000</v>
      </c>
      <c r="I389" s="32">
        <v>1000</v>
      </c>
      <c r="J389" s="32">
        <v>1000</v>
      </c>
      <c r="K389" s="14">
        <f t="shared" si="82"/>
        <v>0</v>
      </c>
    </row>
    <row r="390" spans="1:11" ht="15.75" customHeight="1" x14ac:dyDescent="0.25">
      <c r="A390" s="19"/>
      <c r="B390" s="17" t="s">
        <v>476</v>
      </c>
      <c r="C390" s="18">
        <f t="shared" ref="C390" si="83">SUM(C377:C389)</f>
        <v>109395.6</v>
      </c>
      <c r="D390" s="18">
        <f t="shared" ref="D390:J390" si="84">SUM(D377:D389)</f>
        <v>93044.540000000008</v>
      </c>
      <c r="E390" s="18">
        <f t="shared" si="84"/>
        <v>88024.75999999998</v>
      </c>
      <c r="F390" s="18">
        <f t="shared" si="84"/>
        <v>89048.61</v>
      </c>
      <c r="G390" s="120">
        <f>SUM(G377:G389)</f>
        <v>83672.959999999992</v>
      </c>
      <c r="H390" s="16">
        <f>SUM(H377:H389)</f>
        <v>121834</v>
      </c>
      <c r="I390" s="18">
        <f t="shared" si="84"/>
        <v>121834.4</v>
      </c>
      <c r="J390" s="18">
        <f t="shared" si="84"/>
        <v>121834.4</v>
      </c>
      <c r="K390" s="14">
        <f t="shared" si="82"/>
        <v>0.11370475594996497</v>
      </c>
    </row>
    <row r="391" spans="1:11" ht="15.75" customHeight="1" x14ac:dyDescent="0.25">
      <c r="A391" s="20"/>
      <c r="B391" s="21"/>
      <c r="C391" s="22"/>
      <c r="D391" s="22"/>
      <c r="E391" s="22"/>
      <c r="F391" s="22"/>
      <c r="G391" s="121"/>
      <c r="H391" s="31"/>
      <c r="I391" s="66"/>
      <c r="J391" s="22"/>
      <c r="K391" s="14"/>
    </row>
    <row r="392" spans="1:11" ht="15.75" customHeight="1" x14ac:dyDescent="0.25">
      <c r="A392" s="11" t="s">
        <v>477</v>
      </c>
      <c r="B392" s="12" t="s">
        <v>478</v>
      </c>
      <c r="C392" s="16">
        <v>400</v>
      </c>
      <c r="D392" s="16">
        <v>0</v>
      </c>
      <c r="E392" s="16">
        <v>0</v>
      </c>
      <c r="F392" s="16">
        <v>190</v>
      </c>
      <c r="G392" s="120">
        <v>0</v>
      </c>
      <c r="H392" s="13">
        <v>400</v>
      </c>
      <c r="I392" s="13">
        <v>400</v>
      </c>
      <c r="J392" s="16">
        <v>200</v>
      </c>
      <c r="K392" s="14">
        <f>SUM(J392-C392)/C392</f>
        <v>-0.5</v>
      </c>
    </row>
    <row r="393" spans="1:11" ht="15.75" customHeight="1" x14ac:dyDescent="0.25">
      <c r="A393" s="19"/>
      <c r="B393" s="17" t="s">
        <v>479</v>
      </c>
      <c r="C393" s="18">
        <f t="shared" ref="C393" si="85">SUM(C392)</f>
        <v>400</v>
      </c>
      <c r="D393" s="18">
        <f t="shared" ref="D393" si="86">SUM(D392)</f>
        <v>0</v>
      </c>
      <c r="E393" s="18">
        <f t="shared" ref="E393:J393" si="87">SUM(E392)</f>
        <v>0</v>
      </c>
      <c r="F393" s="18">
        <f t="shared" si="87"/>
        <v>190</v>
      </c>
      <c r="G393" s="120">
        <f t="shared" si="87"/>
        <v>0</v>
      </c>
      <c r="H393" s="16">
        <f t="shared" si="87"/>
        <v>400</v>
      </c>
      <c r="I393" s="18">
        <f t="shared" ref="I393" si="88">SUM(I392)</f>
        <v>400</v>
      </c>
      <c r="J393" s="18">
        <f t="shared" si="87"/>
        <v>200</v>
      </c>
      <c r="K393" s="14">
        <f>SUM(J393-C393)/C393</f>
        <v>-0.5</v>
      </c>
    </row>
    <row r="394" spans="1:11" ht="15.75" customHeight="1" x14ac:dyDescent="0.25">
      <c r="A394" s="19"/>
      <c r="B394" s="17"/>
      <c r="C394" s="18"/>
      <c r="D394" s="18"/>
      <c r="E394" s="18"/>
      <c r="F394" s="18"/>
      <c r="G394" s="120"/>
      <c r="H394" s="16"/>
      <c r="I394" s="18"/>
      <c r="J394" s="18"/>
      <c r="K394" s="14"/>
    </row>
    <row r="395" spans="1:11" ht="15.75" customHeight="1" x14ac:dyDescent="0.25">
      <c r="A395" s="12" t="s">
        <v>829</v>
      </c>
      <c r="B395" s="139" t="s">
        <v>1180</v>
      </c>
      <c r="C395" s="16">
        <v>33400</v>
      </c>
      <c r="D395" s="16">
        <v>33400</v>
      </c>
      <c r="E395" s="16">
        <v>33400</v>
      </c>
      <c r="F395" s="16">
        <v>33400</v>
      </c>
      <c r="G395" s="120">
        <v>33400</v>
      </c>
      <c r="H395" s="16">
        <v>33400</v>
      </c>
      <c r="I395" s="18">
        <v>33400</v>
      </c>
      <c r="J395" s="18">
        <v>16700</v>
      </c>
      <c r="K395" s="14">
        <f>SUM(J395-C395)/C395</f>
        <v>-0.5</v>
      </c>
    </row>
    <row r="396" spans="1:11" ht="15.75" customHeight="1" x14ac:dyDescent="0.25">
      <c r="A396" s="36" t="s">
        <v>1156</v>
      </c>
      <c r="B396" s="12" t="s">
        <v>1132</v>
      </c>
      <c r="C396" s="18">
        <v>0</v>
      </c>
      <c r="D396" s="16">
        <v>0</v>
      </c>
      <c r="E396" s="16">
        <v>0</v>
      </c>
      <c r="F396" s="16">
        <v>0</v>
      </c>
      <c r="G396" s="120">
        <v>0</v>
      </c>
      <c r="H396" s="16">
        <v>3500</v>
      </c>
      <c r="I396" s="18">
        <v>3500</v>
      </c>
      <c r="J396" s="18">
        <v>3500</v>
      </c>
      <c r="K396" s="14">
        <v>1</v>
      </c>
    </row>
    <row r="397" spans="1:11" ht="15.75" customHeight="1" x14ac:dyDescent="0.25">
      <c r="A397" s="19"/>
      <c r="B397" s="17" t="s">
        <v>830</v>
      </c>
      <c r="C397" s="18">
        <f>SUM(C395:C396)</f>
        <v>33400</v>
      </c>
      <c r="D397" s="18">
        <f t="shared" ref="D397:J397" si="89">SUM(D395:D396)</f>
        <v>33400</v>
      </c>
      <c r="E397" s="18">
        <f t="shared" si="89"/>
        <v>33400</v>
      </c>
      <c r="F397" s="18">
        <f t="shared" si="89"/>
        <v>33400</v>
      </c>
      <c r="G397" s="120">
        <f t="shared" si="89"/>
        <v>33400</v>
      </c>
      <c r="H397" s="18">
        <f t="shared" si="89"/>
        <v>36900</v>
      </c>
      <c r="I397" s="18">
        <f t="shared" si="89"/>
        <v>36900</v>
      </c>
      <c r="J397" s="18">
        <f t="shared" si="89"/>
        <v>20200</v>
      </c>
      <c r="K397" s="14">
        <f>SUM(J397-C397)/C397</f>
        <v>-0.39520958083832336</v>
      </c>
    </row>
    <row r="398" spans="1:11" ht="15.75" customHeight="1" x14ac:dyDescent="0.25">
      <c r="A398" s="20"/>
      <c r="B398" s="21"/>
      <c r="C398" s="22"/>
      <c r="D398" s="22"/>
      <c r="E398" s="22"/>
      <c r="F398" s="22"/>
      <c r="G398" s="121"/>
      <c r="H398" s="31"/>
      <c r="I398" s="66"/>
      <c r="J398" s="22"/>
      <c r="K398" s="14"/>
    </row>
    <row r="399" spans="1:11" ht="15.75" customHeight="1" x14ac:dyDescent="0.25">
      <c r="A399" s="11" t="s">
        <v>480</v>
      </c>
      <c r="B399" s="12" t="s">
        <v>1179</v>
      </c>
      <c r="C399" s="18">
        <v>9771</v>
      </c>
      <c r="D399" s="16">
        <v>10295.23</v>
      </c>
      <c r="E399" s="16">
        <v>10295.219999999999</v>
      </c>
      <c r="F399" s="16">
        <v>10056.83</v>
      </c>
      <c r="G399" s="120">
        <v>10175.799999999999</v>
      </c>
      <c r="H399" s="16">
        <v>10162</v>
      </c>
      <c r="I399" s="18">
        <v>10162</v>
      </c>
      <c r="J399" s="18">
        <v>10162</v>
      </c>
      <c r="K399" s="14">
        <f>SUM(J399-C399)/C399</f>
        <v>4.0016374987207039E-2</v>
      </c>
    </row>
    <row r="400" spans="1:11" ht="15.75" customHeight="1" x14ac:dyDescent="0.25">
      <c r="A400" s="11" t="s">
        <v>1055</v>
      </c>
      <c r="B400" s="12" t="s">
        <v>1057</v>
      </c>
      <c r="C400" s="18">
        <v>15</v>
      </c>
      <c r="D400" s="16">
        <v>0</v>
      </c>
      <c r="E400" s="16">
        <v>0</v>
      </c>
      <c r="F400" s="16">
        <v>0</v>
      </c>
      <c r="G400" s="120">
        <v>8.75</v>
      </c>
      <c r="H400" s="16">
        <v>15</v>
      </c>
      <c r="I400" s="18">
        <v>15</v>
      </c>
      <c r="J400" s="18">
        <v>15</v>
      </c>
      <c r="K400" s="14">
        <f t="shared" ref="K400:K407" si="90">SUM(J400-C400)/C400</f>
        <v>0</v>
      </c>
    </row>
    <row r="401" spans="1:11" ht="15.75" customHeight="1" x14ac:dyDescent="0.25">
      <c r="A401" s="11" t="s">
        <v>1056</v>
      </c>
      <c r="B401" s="12" t="s">
        <v>1058</v>
      </c>
      <c r="C401" s="18">
        <v>31</v>
      </c>
      <c r="D401" s="16">
        <v>0</v>
      </c>
      <c r="E401" s="16">
        <v>0</v>
      </c>
      <c r="F401" s="16">
        <v>0</v>
      </c>
      <c r="G401" s="120">
        <v>18.079999999999998</v>
      </c>
      <c r="H401" s="16">
        <v>31</v>
      </c>
      <c r="I401" s="18">
        <v>31</v>
      </c>
      <c r="J401" s="18">
        <v>31</v>
      </c>
      <c r="K401" s="14">
        <f t="shared" si="90"/>
        <v>0</v>
      </c>
    </row>
    <row r="402" spans="1:11" ht="15.75" customHeight="1" x14ac:dyDescent="0.25">
      <c r="A402" s="11" t="s">
        <v>481</v>
      </c>
      <c r="B402" s="12" t="s">
        <v>482</v>
      </c>
      <c r="C402" s="18">
        <v>606</v>
      </c>
      <c r="D402" s="16">
        <v>638.30999999999995</v>
      </c>
      <c r="E402" s="16">
        <v>638.29999999999995</v>
      </c>
      <c r="F402" s="16">
        <v>631.45000000000005</v>
      </c>
      <c r="G402" s="120">
        <v>610.27</v>
      </c>
      <c r="H402" s="16">
        <v>631</v>
      </c>
      <c r="I402" s="18">
        <v>631</v>
      </c>
      <c r="J402" s="18">
        <v>631</v>
      </c>
      <c r="K402" s="14">
        <f t="shared" si="90"/>
        <v>4.1254125412541254E-2</v>
      </c>
    </row>
    <row r="403" spans="1:11" ht="15.75" customHeight="1" x14ac:dyDescent="0.25">
      <c r="A403" s="11" t="s">
        <v>483</v>
      </c>
      <c r="B403" s="12" t="s">
        <v>484</v>
      </c>
      <c r="C403" s="18">
        <v>142</v>
      </c>
      <c r="D403" s="16">
        <v>149.24</v>
      </c>
      <c r="E403" s="16">
        <v>149.24</v>
      </c>
      <c r="F403" s="16">
        <v>140.59</v>
      </c>
      <c r="G403" s="120">
        <v>142.72</v>
      </c>
      <c r="H403" s="16">
        <v>148</v>
      </c>
      <c r="I403" s="18">
        <v>148</v>
      </c>
      <c r="J403" s="18">
        <v>148</v>
      </c>
      <c r="K403" s="14">
        <f t="shared" si="90"/>
        <v>4.2253521126760563E-2</v>
      </c>
    </row>
    <row r="404" spans="1:11" ht="15.75" customHeight="1" x14ac:dyDescent="0.25">
      <c r="A404" s="11" t="s">
        <v>1053</v>
      </c>
      <c r="B404" s="12" t="s">
        <v>1054</v>
      </c>
      <c r="C404" s="18">
        <v>687</v>
      </c>
      <c r="D404" s="16">
        <v>0</v>
      </c>
      <c r="E404" s="16">
        <v>0</v>
      </c>
      <c r="F404" s="16">
        <v>0</v>
      </c>
      <c r="G404" s="120">
        <v>687</v>
      </c>
      <c r="H404" s="16">
        <v>700.84</v>
      </c>
      <c r="I404" s="18">
        <v>700.84</v>
      </c>
      <c r="J404" s="18">
        <v>700.84</v>
      </c>
      <c r="K404" s="14">
        <f t="shared" si="90"/>
        <v>2.0145560407569187E-2</v>
      </c>
    </row>
    <row r="405" spans="1:11" ht="15.75" customHeight="1" x14ac:dyDescent="0.25">
      <c r="A405" s="11" t="s">
        <v>485</v>
      </c>
      <c r="B405" s="12" t="s">
        <v>486</v>
      </c>
      <c r="C405" s="18">
        <v>145</v>
      </c>
      <c r="D405" s="16">
        <v>30</v>
      </c>
      <c r="E405" s="16">
        <v>0</v>
      </c>
      <c r="F405" s="16">
        <v>85</v>
      </c>
      <c r="G405" s="120">
        <v>30</v>
      </c>
      <c r="H405" s="16">
        <v>145</v>
      </c>
      <c r="I405" s="18">
        <v>145</v>
      </c>
      <c r="J405" s="18">
        <v>145</v>
      </c>
      <c r="K405" s="14">
        <f t="shared" si="90"/>
        <v>0</v>
      </c>
    </row>
    <row r="406" spans="1:11" ht="15.75" customHeight="1" x14ac:dyDescent="0.25">
      <c r="A406" s="11" t="s">
        <v>487</v>
      </c>
      <c r="B406" s="12" t="s">
        <v>488</v>
      </c>
      <c r="C406" s="18">
        <v>150</v>
      </c>
      <c r="D406" s="16">
        <v>52.28</v>
      </c>
      <c r="E406" s="16">
        <v>775.77</v>
      </c>
      <c r="F406" s="16">
        <v>85.22</v>
      </c>
      <c r="G406" s="120">
        <v>207.76</v>
      </c>
      <c r="H406" s="16">
        <v>150</v>
      </c>
      <c r="I406" s="18">
        <v>150</v>
      </c>
      <c r="J406" s="18">
        <v>150</v>
      </c>
      <c r="K406" s="14">
        <f t="shared" si="90"/>
        <v>0</v>
      </c>
    </row>
    <row r="407" spans="1:11" ht="15.75" customHeight="1" x14ac:dyDescent="0.25">
      <c r="A407" s="19"/>
      <c r="B407" s="17" t="s">
        <v>489</v>
      </c>
      <c r="C407" s="18">
        <f t="shared" ref="C407" si="91">SUM(C399:C406)</f>
        <v>11547</v>
      </c>
      <c r="D407" s="18">
        <f t="shared" ref="D407:F407" si="92">SUM(D399:D406)</f>
        <v>11165.06</v>
      </c>
      <c r="E407" s="18">
        <f t="shared" si="92"/>
        <v>11858.529999999999</v>
      </c>
      <c r="F407" s="18">
        <f t="shared" si="92"/>
        <v>10999.09</v>
      </c>
      <c r="G407" s="120">
        <f>SUM(G399:G406)</f>
        <v>11880.38</v>
      </c>
      <c r="H407" s="16">
        <f t="shared" ref="H407:J407" si="93">SUM(H399:H406)</f>
        <v>11982.84</v>
      </c>
      <c r="I407" s="18">
        <f t="shared" ref="I407" si="94">SUM(I399:I406)</f>
        <v>11982.84</v>
      </c>
      <c r="J407" s="18">
        <f t="shared" si="93"/>
        <v>11982.84</v>
      </c>
      <c r="K407" s="14">
        <f t="shared" si="90"/>
        <v>3.7744868797090166E-2</v>
      </c>
    </row>
    <row r="408" spans="1:11" ht="15.75" customHeight="1" x14ac:dyDescent="0.25">
      <c r="A408" s="20"/>
      <c r="B408" s="21"/>
      <c r="C408" s="22"/>
      <c r="D408" s="22"/>
      <c r="E408" s="22"/>
      <c r="F408" s="22"/>
      <c r="G408" s="121"/>
      <c r="H408" s="31"/>
      <c r="I408" s="66"/>
      <c r="J408" s="22"/>
      <c r="K408" s="14"/>
    </row>
    <row r="409" spans="1:11" ht="15.75" customHeight="1" x14ac:dyDescent="0.25">
      <c r="A409" s="11" t="s">
        <v>490</v>
      </c>
      <c r="B409" s="12" t="s">
        <v>491</v>
      </c>
      <c r="C409" s="18">
        <v>300</v>
      </c>
      <c r="D409" s="16">
        <v>41.25</v>
      </c>
      <c r="E409" s="16">
        <v>0</v>
      </c>
      <c r="F409" s="16">
        <v>50</v>
      </c>
      <c r="G409" s="120">
        <v>0</v>
      </c>
      <c r="H409" s="16">
        <v>300</v>
      </c>
      <c r="I409" s="18">
        <v>300</v>
      </c>
      <c r="J409" s="18">
        <v>300</v>
      </c>
      <c r="K409" s="14">
        <f>SUM(J409-C409)/C409</f>
        <v>0</v>
      </c>
    </row>
    <row r="410" spans="1:11" ht="15.75" customHeight="1" x14ac:dyDescent="0.25">
      <c r="A410" s="11" t="s">
        <v>492</v>
      </c>
      <c r="B410" s="12" t="s">
        <v>493</v>
      </c>
      <c r="C410" s="18">
        <v>100</v>
      </c>
      <c r="D410" s="16">
        <v>0</v>
      </c>
      <c r="E410" s="16">
        <v>0</v>
      </c>
      <c r="F410" s="16">
        <v>0</v>
      </c>
      <c r="G410" s="120">
        <v>0</v>
      </c>
      <c r="H410" s="16">
        <v>100</v>
      </c>
      <c r="I410" s="18">
        <v>100</v>
      </c>
      <c r="J410" s="18">
        <v>100</v>
      </c>
      <c r="K410" s="14">
        <f t="shared" ref="K410:K416" si="95">SUM(J410-C410)/C410</f>
        <v>0</v>
      </c>
    </row>
    <row r="411" spans="1:11" ht="15.75" customHeight="1" x14ac:dyDescent="0.25">
      <c r="A411" s="11" t="s">
        <v>494</v>
      </c>
      <c r="B411" s="12" t="s">
        <v>495</v>
      </c>
      <c r="C411" s="18">
        <v>3000</v>
      </c>
      <c r="D411" s="16">
        <v>2898.14</v>
      </c>
      <c r="E411" s="16">
        <v>693.27</v>
      </c>
      <c r="F411" s="16">
        <v>0</v>
      </c>
      <c r="G411" s="120">
        <v>0</v>
      </c>
      <c r="H411" s="16">
        <v>3000</v>
      </c>
      <c r="I411" s="18">
        <v>3000</v>
      </c>
      <c r="J411" s="18">
        <v>3000</v>
      </c>
      <c r="K411" s="14">
        <f t="shared" si="95"/>
        <v>0</v>
      </c>
    </row>
    <row r="412" spans="1:11" ht="15.75" customHeight="1" x14ac:dyDescent="0.25">
      <c r="A412" s="11" t="s">
        <v>496</v>
      </c>
      <c r="B412" s="12" t="s">
        <v>497</v>
      </c>
      <c r="C412" s="18">
        <v>4000</v>
      </c>
      <c r="D412" s="16">
        <v>1820.25</v>
      </c>
      <c r="E412" s="16">
        <v>256.17</v>
      </c>
      <c r="F412" s="16">
        <v>0</v>
      </c>
      <c r="G412" s="120">
        <v>0</v>
      </c>
      <c r="H412" s="16">
        <v>4000</v>
      </c>
      <c r="I412" s="18">
        <v>4000</v>
      </c>
      <c r="J412" s="18">
        <v>4000</v>
      </c>
      <c r="K412" s="14">
        <f t="shared" si="95"/>
        <v>0</v>
      </c>
    </row>
    <row r="413" spans="1:11" ht="15.75" customHeight="1" x14ac:dyDescent="0.25">
      <c r="A413" s="11" t="s">
        <v>498</v>
      </c>
      <c r="B413" s="12" t="s">
        <v>499</v>
      </c>
      <c r="C413" s="18">
        <v>20000</v>
      </c>
      <c r="D413" s="16">
        <v>7745</v>
      </c>
      <c r="E413" s="16">
        <v>5162</v>
      </c>
      <c r="F413" s="16">
        <v>1086</v>
      </c>
      <c r="G413" s="120">
        <v>0</v>
      </c>
      <c r="H413" s="16">
        <v>20000</v>
      </c>
      <c r="I413" s="18">
        <v>20000</v>
      </c>
      <c r="J413" s="18">
        <v>20000</v>
      </c>
      <c r="K413" s="14">
        <f t="shared" si="95"/>
        <v>0</v>
      </c>
    </row>
    <row r="414" spans="1:11" ht="15.75" customHeight="1" x14ac:dyDescent="0.25">
      <c r="A414" s="11" t="s">
        <v>500</v>
      </c>
      <c r="B414" s="12" t="s">
        <v>501</v>
      </c>
      <c r="C414" s="18">
        <v>750</v>
      </c>
      <c r="D414" s="16">
        <v>750</v>
      </c>
      <c r="E414" s="16">
        <v>0</v>
      </c>
      <c r="F414" s="16">
        <v>0</v>
      </c>
      <c r="G414" s="120">
        <v>750</v>
      </c>
      <c r="H414" s="16">
        <v>750</v>
      </c>
      <c r="I414" s="18">
        <v>750</v>
      </c>
      <c r="J414" s="18">
        <v>750</v>
      </c>
      <c r="K414" s="14">
        <f t="shared" si="95"/>
        <v>0</v>
      </c>
    </row>
    <row r="415" spans="1:11" ht="15.75" customHeight="1" x14ac:dyDescent="0.25">
      <c r="A415" s="11" t="s">
        <v>502</v>
      </c>
      <c r="B415" s="12" t="s">
        <v>1010</v>
      </c>
      <c r="C415" s="18">
        <v>750</v>
      </c>
      <c r="D415" s="16">
        <v>135.74</v>
      </c>
      <c r="E415" s="16">
        <v>0</v>
      </c>
      <c r="F415" s="16">
        <v>0</v>
      </c>
      <c r="G415" s="120">
        <v>0</v>
      </c>
      <c r="H415" s="16">
        <v>750</v>
      </c>
      <c r="I415" s="18">
        <v>750</v>
      </c>
      <c r="J415" s="18">
        <v>750</v>
      </c>
      <c r="K415" s="14">
        <f t="shared" si="95"/>
        <v>0</v>
      </c>
    </row>
    <row r="416" spans="1:11" ht="15.75" customHeight="1" x14ac:dyDescent="0.25">
      <c r="A416" s="19"/>
      <c r="B416" s="17" t="s">
        <v>503</v>
      </c>
      <c r="C416" s="18">
        <f t="shared" ref="C416" si="96">SUM(C408:C415)</f>
        <v>28900</v>
      </c>
      <c r="D416" s="18">
        <f t="shared" ref="D416:J416" si="97">SUM(D408:D415)</f>
        <v>13390.38</v>
      </c>
      <c r="E416" s="18">
        <f t="shared" si="97"/>
        <v>6111.4400000000005</v>
      </c>
      <c r="F416" s="18">
        <f t="shared" si="97"/>
        <v>1136</v>
      </c>
      <c r="G416" s="120">
        <f t="shared" si="97"/>
        <v>750</v>
      </c>
      <c r="H416" s="16">
        <f t="shared" si="97"/>
        <v>28900</v>
      </c>
      <c r="I416" s="18">
        <f t="shared" si="97"/>
        <v>28900</v>
      </c>
      <c r="J416" s="18">
        <f t="shared" si="97"/>
        <v>28900</v>
      </c>
      <c r="K416" s="14">
        <f t="shared" si="95"/>
        <v>0</v>
      </c>
    </row>
    <row r="417" spans="1:11" ht="15.75" customHeight="1" x14ac:dyDescent="0.25">
      <c r="A417" s="20"/>
      <c r="B417" s="21"/>
      <c r="C417" s="22"/>
      <c r="D417" s="22"/>
      <c r="E417" s="22"/>
      <c r="F417" s="22"/>
      <c r="G417" s="121"/>
      <c r="H417" s="31"/>
      <c r="I417" s="66"/>
      <c r="J417" s="22"/>
      <c r="K417" s="14"/>
    </row>
    <row r="418" spans="1:11" ht="15.75" customHeight="1" x14ac:dyDescent="0.25">
      <c r="A418" s="11" t="s">
        <v>504</v>
      </c>
      <c r="B418" s="12" t="s">
        <v>969</v>
      </c>
      <c r="C418" s="16">
        <v>103803</v>
      </c>
      <c r="D418" s="16">
        <v>103803</v>
      </c>
      <c r="E418" s="16">
        <v>103803</v>
      </c>
      <c r="F418" s="16">
        <v>103803</v>
      </c>
      <c r="G418" s="120">
        <v>103803</v>
      </c>
      <c r="H418" s="1">
        <v>115203</v>
      </c>
      <c r="I418" s="1">
        <v>115203</v>
      </c>
      <c r="J418" s="16">
        <v>115203</v>
      </c>
      <c r="K418" s="14">
        <f>SUM(J418-C418)/C418</f>
        <v>0.10982341550822231</v>
      </c>
    </row>
    <row r="419" spans="1:11" ht="15.75" customHeight="1" x14ac:dyDescent="0.25">
      <c r="A419" s="19"/>
      <c r="B419" s="17" t="s">
        <v>505</v>
      </c>
      <c r="C419" s="18">
        <f t="shared" ref="C419" si="98">C418</f>
        <v>103803</v>
      </c>
      <c r="D419" s="18">
        <f t="shared" ref="D419" si="99">D418</f>
        <v>103803</v>
      </c>
      <c r="E419" s="18">
        <f t="shared" ref="E419:J419" si="100">E418</f>
        <v>103803</v>
      </c>
      <c r="F419" s="18">
        <f t="shared" si="100"/>
        <v>103803</v>
      </c>
      <c r="G419" s="120">
        <f t="shared" si="100"/>
        <v>103803</v>
      </c>
      <c r="H419" s="16">
        <f>H418</f>
        <v>115203</v>
      </c>
      <c r="I419" s="18">
        <f t="shared" ref="I419" si="101">I418</f>
        <v>115203</v>
      </c>
      <c r="J419" s="18">
        <f t="shared" si="100"/>
        <v>115203</v>
      </c>
      <c r="K419" s="14">
        <f>SUM(J419-C419)/C419</f>
        <v>0.10982341550822231</v>
      </c>
    </row>
    <row r="420" spans="1:11" ht="15.75" customHeight="1" x14ac:dyDescent="0.25">
      <c r="A420" s="20"/>
      <c r="B420" s="21"/>
      <c r="C420" s="22"/>
      <c r="D420" s="22"/>
      <c r="E420" s="22"/>
      <c r="F420" s="22"/>
      <c r="G420" s="121"/>
      <c r="H420" s="31"/>
      <c r="I420" s="66"/>
      <c r="J420" s="22"/>
      <c r="K420" s="14"/>
    </row>
    <row r="421" spans="1:11" ht="15.75" customHeight="1" x14ac:dyDescent="0.25">
      <c r="A421" s="11" t="s">
        <v>506</v>
      </c>
      <c r="B421" s="12" t="s">
        <v>1152</v>
      </c>
      <c r="C421" s="18">
        <v>19606</v>
      </c>
      <c r="D421" s="16">
        <v>11747.52</v>
      </c>
      <c r="E421" s="16">
        <v>15329.85</v>
      </c>
      <c r="F421" s="16">
        <v>17609.95</v>
      </c>
      <c r="G421" s="120">
        <v>24571.94</v>
      </c>
      <c r="H421" s="16">
        <v>24537</v>
      </c>
      <c r="I421" s="18">
        <v>24537</v>
      </c>
      <c r="J421" s="18">
        <v>24537</v>
      </c>
      <c r="K421" s="14">
        <f>SUM(J421-C421)/C421</f>
        <v>0.25150464143629503</v>
      </c>
    </row>
    <row r="422" spans="1:11" ht="15.75" customHeight="1" x14ac:dyDescent="0.25">
      <c r="A422" s="11" t="s">
        <v>507</v>
      </c>
      <c r="B422" s="12" t="s">
        <v>508</v>
      </c>
      <c r="C422" s="18">
        <v>1216</v>
      </c>
      <c r="D422" s="16">
        <v>728.34</v>
      </c>
      <c r="E422" s="16">
        <v>950.48</v>
      </c>
      <c r="F422" s="16">
        <v>1122.79</v>
      </c>
      <c r="G422" s="120">
        <v>1523.46</v>
      </c>
      <c r="H422" s="16">
        <v>1522</v>
      </c>
      <c r="I422" s="18">
        <v>1522</v>
      </c>
      <c r="J422" s="18">
        <v>1522</v>
      </c>
      <c r="K422" s="14">
        <f t="shared" ref="K422:K428" si="102">SUM(J422-C422)/C422</f>
        <v>0.25164473684210525</v>
      </c>
    </row>
    <row r="423" spans="1:11" ht="15.75" customHeight="1" x14ac:dyDescent="0.25">
      <c r="A423" s="11" t="s">
        <v>509</v>
      </c>
      <c r="B423" s="12" t="s">
        <v>510</v>
      </c>
      <c r="C423" s="18">
        <v>285</v>
      </c>
      <c r="D423" s="16">
        <v>169.63</v>
      </c>
      <c r="E423" s="16">
        <v>221.75</v>
      </c>
      <c r="F423" s="16">
        <v>262.62</v>
      </c>
      <c r="G423" s="120">
        <v>342.7</v>
      </c>
      <c r="H423" s="16">
        <v>356</v>
      </c>
      <c r="I423" s="18">
        <v>356</v>
      </c>
      <c r="J423" s="18">
        <v>356</v>
      </c>
      <c r="K423" s="14">
        <f t="shared" si="102"/>
        <v>0.24912280701754386</v>
      </c>
    </row>
    <row r="424" spans="1:11" ht="15.75" customHeight="1" x14ac:dyDescent="0.25">
      <c r="A424" s="11" t="s">
        <v>511</v>
      </c>
      <c r="B424" s="12" t="s">
        <v>512</v>
      </c>
      <c r="C424" s="32">
        <v>291</v>
      </c>
      <c r="D424" s="16">
        <v>52.5</v>
      </c>
      <c r="E424" s="16">
        <v>107.25</v>
      </c>
      <c r="F424" s="16">
        <v>156.5</v>
      </c>
      <c r="G424" s="120">
        <v>577.73</v>
      </c>
      <c r="H424" s="13">
        <v>437</v>
      </c>
      <c r="I424" s="32">
        <v>437</v>
      </c>
      <c r="J424" s="32">
        <v>437</v>
      </c>
      <c r="K424" s="14">
        <f t="shared" si="102"/>
        <v>0.50171821305841924</v>
      </c>
    </row>
    <row r="425" spans="1:11" ht="15.75" customHeight="1" x14ac:dyDescent="0.25">
      <c r="A425" s="11" t="s">
        <v>513</v>
      </c>
      <c r="B425" s="12" t="s">
        <v>514</v>
      </c>
      <c r="C425" s="32">
        <v>720</v>
      </c>
      <c r="D425" s="16">
        <v>360</v>
      </c>
      <c r="E425" s="16">
        <v>450</v>
      </c>
      <c r="F425" s="16">
        <v>540</v>
      </c>
      <c r="G425" s="120">
        <v>360</v>
      </c>
      <c r="H425" s="13">
        <v>540</v>
      </c>
      <c r="I425" s="32">
        <v>540</v>
      </c>
      <c r="J425" s="32">
        <v>540</v>
      </c>
      <c r="K425" s="14">
        <f t="shared" si="102"/>
        <v>-0.25</v>
      </c>
    </row>
    <row r="426" spans="1:11" ht="15.75" customHeight="1" x14ac:dyDescent="0.25">
      <c r="A426" s="11" t="s">
        <v>515</v>
      </c>
      <c r="B426" s="12" t="s">
        <v>516</v>
      </c>
      <c r="C426" s="32">
        <v>1500</v>
      </c>
      <c r="D426" s="16">
        <v>13447.74</v>
      </c>
      <c r="E426" s="16">
        <v>1707.14</v>
      </c>
      <c r="F426" s="16">
        <v>4319.54</v>
      </c>
      <c r="G426" s="120">
        <v>917</v>
      </c>
      <c r="H426" s="13">
        <v>1000</v>
      </c>
      <c r="I426" s="32">
        <v>1000</v>
      </c>
      <c r="J426" s="32">
        <v>1000</v>
      </c>
      <c r="K426" s="14">
        <f t="shared" si="102"/>
        <v>-0.33333333333333331</v>
      </c>
    </row>
    <row r="427" spans="1:11" ht="15.75" customHeight="1" x14ac:dyDescent="0.25">
      <c r="A427" s="11" t="s">
        <v>517</v>
      </c>
      <c r="B427" s="12" t="s">
        <v>518</v>
      </c>
      <c r="C427" s="32">
        <v>0</v>
      </c>
      <c r="D427" s="16">
        <v>110.85</v>
      </c>
      <c r="E427" s="16">
        <v>0</v>
      </c>
      <c r="F427" s="16">
        <v>0</v>
      </c>
      <c r="G427" s="120">
        <v>0</v>
      </c>
      <c r="H427" s="13">
        <v>0</v>
      </c>
      <c r="I427" s="32">
        <v>0</v>
      </c>
      <c r="J427" s="32">
        <v>0</v>
      </c>
      <c r="K427" s="14">
        <v>0</v>
      </c>
    </row>
    <row r="428" spans="1:11" ht="15.75" customHeight="1" x14ac:dyDescent="0.25">
      <c r="A428" s="11" t="s">
        <v>519</v>
      </c>
      <c r="B428" s="12" t="s">
        <v>520</v>
      </c>
      <c r="C428" s="64">
        <v>1967</v>
      </c>
      <c r="D428" s="16">
        <v>1410.99</v>
      </c>
      <c r="E428" s="16">
        <v>848.02</v>
      </c>
      <c r="F428" s="16">
        <v>1814.31</v>
      </c>
      <c r="G428" s="120">
        <v>1588.01</v>
      </c>
      <c r="H428" s="1">
        <v>701</v>
      </c>
      <c r="I428" s="64">
        <v>701</v>
      </c>
      <c r="J428" s="64">
        <v>701</v>
      </c>
      <c r="K428" s="14">
        <f t="shared" si="102"/>
        <v>-0.64361972547025925</v>
      </c>
    </row>
    <row r="429" spans="1:11" ht="15.75" customHeight="1" x14ac:dyDescent="0.25">
      <c r="A429" s="19"/>
      <c r="B429" s="17" t="s">
        <v>521</v>
      </c>
      <c r="C429" s="18">
        <f t="shared" ref="C429" si="103">SUM(C421:C428)</f>
        <v>25585</v>
      </c>
      <c r="D429" s="18">
        <f t="shared" ref="D429" si="104">SUM(D421:D428)</f>
        <v>28027.57</v>
      </c>
      <c r="E429" s="18">
        <f t="shared" ref="E429:G429" si="105">SUM(E421:E428)</f>
        <v>19614.490000000002</v>
      </c>
      <c r="F429" s="18">
        <f t="shared" si="105"/>
        <v>25825.710000000003</v>
      </c>
      <c r="G429" s="120">
        <f t="shared" si="105"/>
        <v>29880.839999999997</v>
      </c>
      <c r="H429" s="16">
        <f>SUM(H421:H428)</f>
        <v>29093</v>
      </c>
      <c r="I429" s="18">
        <f t="shared" ref="I429:J429" si="106">SUM(I421:I428)</f>
        <v>29093</v>
      </c>
      <c r="J429" s="18">
        <f t="shared" si="106"/>
        <v>29093</v>
      </c>
      <c r="K429" s="14">
        <f>SUM(J429-C429)/C429</f>
        <v>0.13711158882157515</v>
      </c>
    </row>
    <row r="430" spans="1:11" ht="15.75" customHeight="1" x14ac:dyDescent="0.25">
      <c r="A430" s="20"/>
      <c r="B430" s="21"/>
      <c r="C430" s="22"/>
      <c r="D430" s="22"/>
      <c r="E430" s="22"/>
      <c r="F430" s="22"/>
      <c r="G430" s="121"/>
      <c r="H430" s="31"/>
      <c r="I430" s="66"/>
      <c r="J430" s="22"/>
      <c r="K430" s="14"/>
    </row>
    <row r="431" spans="1:11" ht="15.75" customHeight="1" x14ac:dyDescent="0.25">
      <c r="A431" s="11" t="s">
        <v>1065</v>
      </c>
      <c r="B431" s="11" t="s">
        <v>1066</v>
      </c>
      <c r="C431" s="66">
        <v>7800</v>
      </c>
      <c r="D431" s="53">
        <v>0</v>
      </c>
      <c r="E431" s="53">
        <v>0</v>
      </c>
      <c r="F431" s="53">
        <v>0</v>
      </c>
      <c r="G431" s="121">
        <v>0</v>
      </c>
      <c r="H431" s="31">
        <v>7800</v>
      </c>
      <c r="I431" s="66">
        <v>7800</v>
      </c>
      <c r="J431" s="66">
        <v>7800</v>
      </c>
      <c r="K431" s="14">
        <f>SUM(J431-C431)/C431</f>
        <v>0</v>
      </c>
    </row>
    <row r="432" spans="1:11" ht="15.75" customHeight="1" x14ac:dyDescent="0.25">
      <c r="A432" s="11" t="s">
        <v>1064</v>
      </c>
      <c r="B432" s="11" t="s">
        <v>1067</v>
      </c>
      <c r="C432" s="66">
        <v>484</v>
      </c>
      <c r="D432" s="53">
        <v>0</v>
      </c>
      <c r="E432" s="53">
        <v>0</v>
      </c>
      <c r="F432" s="53">
        <v>0</v>
      </c>
      <c r="G432" s="121">
        <v>0</v>
      </c>
      <c r="H432" s="31">
        <v>484</v>
      </c>
      <c r="I432" s="66">
        <v>484</v>
      </c>
      <c r="J432" s="66">
        <v>484</v>
      </c>
      <c r="K432" s="14">
        <f t="shared" ref="K432:K438" si="107">SUM(J432-C432)/C432</f>
        <v>0</v>
      </c>
    </row>
    <row r="433" spans="1:11" ht="15.75" customHeight="1" x14ac:dyDescent="0.25">
      <c r="A433" s="11" t="s">
        <v>1063</v>
      </c>
      <c r="B433" s="11" t="s">
        <v>1068</v>
      </c>
      <c r="C433" s="66">
        <v>114</v>
      </c>
      <c r="D433" s="53">
        <v>0</v>
      </c>
      <c r="E433" s="53">
        <v>0</v>
      </c>
      <c r="F433" s="53">
        <v>0</v>
      </c>
      <c r="G433" s="121">
        <v>0</v>
      </c>
      <c r="H433" s="31">
        <v>114</v>
      </c>
      <c r="I433" s="66">
        <v>114</v>
      </c>
      <c r="J433" s="66">
        <v>114</v>
      </c>
      <c r="K433" s="14">
        <f t="shared" si="107"/>
        <v>0</v>
      </c>
    </row>
    <row r="434" spans="1:11" ht="15.75" customHeight="1" x14ac:dyDescent="0.25">
      <c r="A434" s="11" t="s">
        <v>522</v>
      </c>
      <c r="B434" s="11" t="s">
        <v>523</v>
      </c>
      <c r="C434" s="32">
        <v>2600</v>
      </c>
      <c r="D434" s="16">
        <v>2973.15</v>
      </c>
      <c r="E434" s="16">
        <v>2699.55</v>
      </c>
      <c r="F434" s="16">
        <v>2700.56</v>
      </c>
      <c r="G434" s="120">
        <v>2805.74</v>
      </c>
      <c r="H434" s="13">
        <v>3500</v>
      </c>
      <c r="I434" s="32">
        <v>3500</v>
      </c>
      <c r="J434" s="32">
        <v>3500</v>
      </c>
      <c r="K434" s="14">
        <f t="shared" si="107"/>
        <v>0.34615384615384615</v>
      </c>
    </row>
    <row r="435" spans="1:11" ht="15.75" customHeight="1" x14ac:dyDescent="0.25">
      <c r="A435" s="11" t="s">
        <v>524</v>
      </c>
      <c r="B435" s="11" t="s">
        <v>525</v>
      </c>
      <c r="C435" s="32">
        <v>4000</v>
      </c>
      <c r="D435" s="16">
        <v>2713.98</v>
      </c>
      <c r="E435" s="16">
        <v>8274</v>
      </c>
      <c r="F435" s="16">
        <v>3587</v>
      </c>
      <c r="G435" s="120">
        <v>7525</v>
      </c>
      <c r="H435" s="13">
        <v>7500</v>
      </c>
      <c r="I435" s="32">
        <v>7500</v>
      </c>
      <c r="J435" s="32">
        <v>7500</v>
      </c>
      <c r="K435" s="14">
        <f t="shared" si="107"/>
        <v>0.875</v>
      </c>
    </row>
    <row r="436" spans="1:11" ht="15.75" customHeight="1" x14ac:dyDescent="0.25">
      <c r="A436" s="11" t="s">
        <v>526</v>
      </c>
      <c r="B436" s="12" t="s">
        <v>527</v>
      </c>
      <c r="C436" s="32">
        <v>4000</v>
      </c>
      <c r="D436" s="16">
        <v>834.79</v>
      </c>
      <c r="E436" s="16">
        <v>2421.13</v>
      </c>
      <c r="F436" s="16">
        <v>2091.23</v>
      </c>
      <c r="G436" s="120">
        <v>247.99</v>
      </c>
      <c r="H436" s="13">
        <v>500</v>
      </c>
      <c r="I436" s="32">
        <v>500</v>
      </c>
      <c r="J436" s="32">
        <v>500</v>
      </c>
      <c r="K436" s="14">
        <f t="shared" si="107"/>
        <v>-0.875</v>
      </c>
    </row>
    <row r="437" spans="1:11" ht="15.75" customHeight="1" x14ac:dyDescent="0.25">
      <c r="A437" s="11" t="s">
        <v>528</v>
      </c>
      <c r="B437" s="12" t="s">
        <v>1161</v>
      </c>
      <c r="C437" s="32">
        <v>20000</v>
      </c>
      <c r="D437" s="16">
        <v>17512.439999999999</v>
      </c>
      <c r="E437" s="16">
        <v>9344.7999999999993</v>
      </c>
      <c r="F437" s="16">
        <v>15856.81</v>
      </c>
      <c r="G437" s="120">
        <f>7500+12270</f>
        <v>19770</v>
      </c>
      <c r="H437" s="13">
        <v>20000</v>
      </c>
      <c r="I437" s="32">
        <v>20000</v>
      </c>
      <c r="J437" s="32">
        <v>20000</v>
      </c>
      <c r="K437" s="14">
        <f t="shared" si="107"/>
        <v>0</v>
      </c>
    </row>
    <row r="438" spans="1:11" ht="15.75" customHeight="1" x14ac:dyDescent="0.25">
      <c r="A438" s="19"/>
      <c r="B438" s="17" t="s">
        <v>529</v>
      </c>
      <c r="C438" s="18">
        <f t="shared" ref="C438" si="108">SUM(C431:C437)</f>
        <v>38998</v>
      </c>
      <c r="D438" s="18">
        <f t="shared" ref="D438:J438" si="109">SUM(D431:D437)</f>
        <v>24034.36</v>
      </c>
      <c r="E438" s="18">
        <f t="shared" si="109"/>
        <v>22739.48</v>
      </c>
      <c r="F438" s="18">
        <f t="shared" si="109"/>
        <v>24235.599999999999</v>
      </c>
      <c r="G438" s="120">
        <f t="shared" si="109"/>
        <v>30348.73</v>
      </c>
      <c r="H438" s="16">
        <f t="shared" si="109"/>
        <v>39898</v>
      </c>
      <c r="I438" s="18">
        <f t="shared" si="109"/>
        <v>39898</v>
      </c>
      <c r="J438" s="18">
        <f t="shared" si="109"/>
        <v>39898</v>
      </c>
      <c r="K438" s="14">
        <f t="shared" si="107"/>
        <v>2.3078106569567672E-2</v>
      </c>
    </row>
    <row r="439" spans="1:11" ht="15.75" customHeight="1" x14ac:dyDescent="0.25">
      <c r="A439" s="19"/>
      <c r="B439" s="17"/>
      <c r="C439" s="18"/>
      <c r="D439" s="18"/>
      <c r="E439" s="18"/>
      <c r="F439" s="18"/>
      <c r="G439" s="120"/>
      <c r="H439" s="16"/>
      <c r="I439" s="18"/>
      <c r="J439" s="18"/>
      <c r="K439" s="14"/>
    </row>
    <row r="440" spans="1:11" ht="15.75" customHeight="1" x14ac:dyDescent="0.25">
      <c r="A440" s="11" t="s">
        <v>530</v>
      </c>
      <c r="B440" s="12" t="s">
        <v>531</v>
      </c>
      <c r="C440" s="18">
        <v>56809</v>
      </c>
      <c r="D440" s="16">
        <v>50000.67</v>
      </c>
      <c r="E440" s="16">
        <v>52396.86</v>
      </c>
      <c r="F440" s="16">
        <v>50285.85</v>
      </c>
      <c r="G440" s="120">
        <v>54960.93</v>
      </c>
      <c r="H440" s="18">
        <v>57094</v>
      </c>
      <c r="I440" s="18">
        <v>57094</v>
      </c>
      <c r="J440" s="18">
        <v>57094</v>
      </c>
      <c r="K440" s="14">
        <f>SUM(J440-C440)/C440</f>
        <v>5.0168107166118046E-3</v>
      </c>
    </row>
    <row r="441" spans="1:11" ht="15.75" customHeight="1" x14ac:dyDescent="0.25">
      <c r="A441" s="11" t="s">
        <v>532</v>
      </c>
      <c r="B441" s="12" t="s">
        <v>533</v>
      </c>
      <c r="C441" s="18">
        <v>53039</v>
      </c>
      <c r="D441" s="16">
        <v>40686.46</v>
      </c>
      <c r="E441" s="16">
        <v>43955.54</v>
      </c>
      <c r="F441" s="16">
        <v>50710.32</v>
      </c>
      <c r="G441" s="120">
        <v>55818.45</v>
      </c>
      <c r="H441" s="18">
        <v>61909</v>
      </c>
      <c r="I441" s="18">
        <v>61909</v>
      </c>
      <c r="J441" s="18">
        <v>61909</v>
      </c>
      <c r="K441" s="14">
        <f t="shared" ref="K441:K463" si="110">SUM(J441-C441)/C441</f>
        <v>0.16723543053224985</v>
      </c>
    </row>
    <row r="442" spans="1:11" ht="15.75" customHeight="1" x14ac:dyDescent="0.25">
      <c r="A442" s="11" t="s">
        <v>534</v>
      </c>
      <c r="B442" s="12" t="s">
        <v>535</v>
      </c>
      <c r="C442" s="18">
        <v>40110</v>
      </c>
      <c r="D442" s="16">
        <v>32971.410000000003</v>
      </c>
      <c r="E442" s="16">
        <v>34786.39</v>
      </c>
      <c r="F442" s="16">
        <v>39343.5</v>
      </c>
      <c r="G442" s="120">
        <v>32879.9</v>
      </c>
      <c r="H442" s="18">
        <v>42361</v>
      </c>
      <c r="I442" s="18">
        <v>42361</v>
      </c>
      <c r="J442" s="18">
        <v>42361</v>
      </c>
      <c r="K442" s="14">
        <f t="shared" si="110"/>
        <v>5.6120668162552977E-2</v>
      </c>
    </row>
    <row r="443" spans="1:11" ht="15.75" customHeight="1" x14ac:dyDescent="0.25">
      <c r="A443" s="11" t="s">
        <v>536</v>
      </c>
      <c r="B443" s="12" t="s">
        <v>537</v>
      </c>
      <c r="C443" s="64">
        <v>412</v>
      </c>
      <c r="D443" s="16">
        <v>362.62</v>
      </c>
      <c r="E443" s="16">
        <v>344.47</v>
      </c>
      <c r="F443" s="16">
        <v>409.69</v>
      </c>
      <c r="G443" s="120">
        <v>618.64</v>
      </c>
      <c r="H443" s="64">
        <v>412</v>
      </c>
      <c r="I443" s="64">
        <v>412</v>
      </c>
      <c r="J443" s="64">
        <v>412</v>
      </c>
      <c r="K443" s="14">
        <f t="shared" si="110"/>
        <v>0</v>
      </c>
    </row>
    <row r="444" spans="1:11" ht="15.75" customHeight="1" x14ac:dyDescent="0.25">
      <c r="A444" s="11" t="s">
        <v>538</v>
      </c>
      <c r="B444" s="12" t="s">
        <v>539</v>
      </c>
      <c r="C444" s="64">
        <v>96</v>
      </c>
      <c r="D444" s="16">
        <v>80.5</v>
      </c>
      <c r="E444" s="16">
        <v>77</v>
      </c>
      <c r="F444" s="16">
        <v>68</v>
      </c>
      <c r="G444" s="120">
        <v>68.25</v>
      </c>
      <c r="H444" s="64">
        <v>96</v>
      </c>
      <c r="I444" s="64">
        <v>96</v>
      </c>
      <c r="J444" s="64">
        <v>96</v>
      </c>
      <c r="K444" s="14">
        <f t="shared" si="110"/>
        <v>0</v>
      </c>
    </row>
    <row r="445" spans="1:11" ht="15.75" customHeight="1" x14ac:dyDescent="0.25">
      <c r="A445" s="11" t="s">
        <v>540</v>
      </c>
      <c r="B445" s="12" t="s">
        <v>541</v>
      </c>
      <c r="C445" s="32">
        <v>9297.4</v>
      </c>
      <c r="D445" s="16">
        <v>7374.97</v>
      </c>
      <c r="E445" s="16">
        <v>7808.74</v>
      </c>
      <c r="F445" s="16">
        <v>8916.48</v>
      </c>
      <c r="G445" s="120">
        <v>9337.74</v>
      </c>
      <c r="H445" s="32">
        <v>10004.57</v>
      </c>
      <c r="I445" s="32">
        <v>10004.57</v>
      </c>
      <c r="J445" s="32">
        <v>10004.57</v>
      </c>
      <c r="K445" s="14">
        <f t="shared" si="110"/>
        <v>7.6061049325617927E-2</v>
      </c>
    </row>
    <row r="446" spans="1:11" ht="15.75" customHeight="1" x14ac:dyDescent="0.25">
      <c r="A446" s="11" t="s">
        <v>542</v>
      </c>
      <c r="B446" s="12" t="s">
        <v>543</v>
      </c>
      <c r="C446" s="32">
        <v>2174.39</v>
      </c>
      <c r="D446" s="16">
        <v>1724.75</v>
      </c>
      <c r="E446" s="16">
        <v>1826.3</v>
      </c>
      <c r="F446" s="16">
        <v>2085.2600000000002</v>
      </c>
      <c r="G446" s="120">
        <v>2183.9699999999998</v>
      </c>
      <c r="H446" s="32">
        <v>2339.7800000000002</v>
      </c>
      <c r="I446" s="32">
        <v>2339.7800000000002</v>
      </c>
      <c r="J446" s="32">
        <v>2339.7800000000002</v>
      </c>
      <c r="K446" s="14">
        <f t="shared" si="110"/>
        <v>7.6062711841022229E-2</v>
      </c>
    </row>
    <row r="447" spans="1:11" ht="15.75" customHeight="1" x14ac:dyDescent="0.25">
      <c r="A447" s="11" t="s">
        <v>544</v>
      </c>
      <c r="B447" s="12" t="s">
        <v>545</v>
      </c>
      <c r="C447" s="32">
        <v>13630.27</v>
      </c>
      <c r="D447" s="16">
        <v>9355.5</v>
      </c>
      <c r="E447" s="16">
        <v>9924.6299999999992</v>
      </c>
      <c r="F447" s="16">
        <v>11374.72</v>
      </c>
      <c r="G447" s="120">
        <v>11673.28</v>
      </c>
      <c r="H447" s="32">
        <v>13983.37</v>
      </c>
      <c r="I447" s="32">
        <v>13983.37</v>
      </c>
      <c r="J447" s="32">
        <v>13983.37</v>
      </c>
      <c r="K447" s="14">
        <f t="shared" si="110"/>
        <v>2.590557633854651E-2</v>
      </c>
    </row>
    <row r="448" spans="1:11" ht="15.75" customHeight="1" x14ac:dyDescent="0.25">
      <c r="A448" s="11" t="s">
        <v>546</v>
      </c>
      <c r="B448" s="12" t="s">
        <v>547</v>
      </c>
      <c r="C448" s="32">
        <v>800</v>
      </c>
      <c r="D448" s="16">
        <v>1088.48</v>
      </c>
      <c r="E448" s="16">
        <v>35</v>
      </c>
      <c r="F448" s="16">
        <v>25</v>
      </c>
      <c r="G448" s="120">
        <v>0</v>
      </c>
      <c r="H448" s="32">
        <v>1000</v>
      </c>
      <c r="I448" s="32">
        <v>1000</v>
      </c>
      <c r="J448" s="32">
        <v>1000</v>
      </c>
      <c r="K448" s="14">
        <f t="shared" si="110"/>
        <v>0.25</v>
      </c>
    </row>
    <row r="449" spans="1:11" ht="15.75" customHeight="1" x14ac:dyDescent="0.25">
      <c r="A449" s="11" t="s">
        <v>548</v>
      </c>
      <c r="B449" s="12" t="s">
        <v>549</v>
      </c>
      <c r="C449" s="32">
        <v>3000</v>
      </c>
      <c r="D449" s="16">
        <v>2339.31</v>
      </c>
      <c r="E449" s="16">
        <v>2500</v>
      </c>
      <c r="F449" s="16">
        <v>3510</v>
      </c>
      <c r="G449" s="120">
        <v>2973.6</v>
      </c>
      <c r="H449" s="32">
        <v>5400</v>
      </c>
      <c r="I449" s="32">
        <v>5400</v>
      </c>
      <c r="J449" s="32">
        <v>3000</v>
      </c>
      <c r="K449" s="14">
        <f t="shared" si="110"/>
        <v>0</v>
      </c>
    </row>
    <row r="450" spans="1:11" ht="15.75" customHeight="1" x14ac:dyDescent="0.25">
      <c r="A450" s="11" t="s">
        <v>550</v>
      </c>
      <c r="B450" s="12" t="s">
        <v>551</v>
      </c>
      <c r="C450" s="32">
        <v>246</v>
      </c>
      <c r="D450" s="16">
        <v>234</v>
      </c>
      <c r="E450" s="16">
        <v>234</v>
      </c>
      <c r="F450" s="16">
        <v>234</v>
      </c>
      <c r="G450" s="120">
        <v>246</v>
      </c>
      <c r="H450" s="32">
        <v>246</v>
      </c>
      <c r="I450" s="32">
        <v>246</v>
      </c>
      <c r="J450" s="32">
        <v>246</v>
      </c>
      <c r="K450" s="14">
        <f t="shared" si="110"/>
        <v>0</v>
      </c>
    </row>
    <row r="451" spans="1:11" ht="15.75" customHeight="1" x14ac:dyDescent="0.25">
      <c r="A451" s="11" t="s">
        <v>552</v>
      </c>
      <c r="B451" s="12" t="s">
        <v>553</v>
      </c>
      <c r="C451" s="32">
        <v>2100</v>
      </c>
      <c r="D451" s="16">
        <v>1677.98</v>
      </c>
      <c r="E451" s="16">
        <v>1049.49</v>
      </c>
      <c r="F451" s="16">
        <v>1094.27</v>
      </c>
      <c r="G451" s="120">
        <v>1578.19</v>
      </c>
      <c r="H451" s="32">
        <v>2520</v>
      </c>
      <c r="I451" s="32">
        <v>2520</v>
      </c>
      <c r="J451" s="32">
        <v>2520</v>
      </c>
      <c r="K451" s="14">
        <f t="shared" si="110"/>
        <v>0.2</v>
      </c>
    </row>
    <row r="452" spans="1:11" ht="15.75" customHeight="1" x14ac:dyDescent="0.25">
      <c r="A452" s="11" t="s">
        <v>554</v>
      </c>
      <c r="B452" s="12" t="s">
        <v>1170</v>
      </c>
      <c r="C452" s="32">
        <v>2800</v>
      </c>
      <c r="D452" s="16">
        <v>2757.05</v>
      </c>
      <c r="E452" s="16">
        <v>1268.02</v>
      </c>
      <c r="F452" s="16">
        <v>2468.67</v>
      </c>
      <c r="G452" s="120">
        <v>2801.89</v>
      </c>
      <c r="H452" s="32">
        <v>2800</v>
      </c>
      <c r="I452" s="32">
        <v>2800</v>
      </c>
      <c r="J452" s="32">
        <v>2800</v>
      </c>
      <c r="K452" s="14">
        <f t="shared" si="110"/>
        <v>0</v>
      </c>
    </row>
    <row r="453" spans="1:11" ht="15.75" customHeight="1" x14ac:dyDescent="0.25">
      <c r="A453" s="11" t="s">
        <v>555</v>
      </c>
      <c r="B453" s="12" t="s">
        <v>556</v>
      </c>
      <c r="C453" s="32">
        <v>3400</v>
      </c>
      <c r="D453" s="16">
        <v>7831.92</v>
      </c>
      <c r="E453" s="16">
        <v>4418.66</v>
      </c>
      <c r="F453" s="16">
        <v>3262.7</v>
      </c>
      <c r="G453" s="120">
        <v>3434.7</v>
      </c>
      <c r="H453" s="32">
        <v>4893</v>
      </c>
      <c r="I453" s="32">
        <v>4893</v>
      </c>
      <c r="J453" s="32">
        <v>4893</v>
      </c>
      <c r="K453" s="14">
        <f t="shared" si="110"/>
        <v>0.43911764705882356</v>
      </c>
    </row>
    <row r="454" spans="1:11" ht="15.75" customHeight="1" x14ac:dyDescent="0.25">
      <c r="A454" s="11" t="s">
        <v>557</v>
      </c>
      <c r="B454" s="12" t="s">
        <v>558</v>
      </c>
      <c r="C454" s="32">
        <v>875</v>
      </c>
      <c r="D454" s="16">
        <v>735</v>
      </c>
      <c r="E454" s="16">
        <v>799</v>
      </c>
      <c r="F454" s="16">
        <v>580</v>
      </c>
      <c r="G454" s="120">
        <v>205</v>
      </c>
      <c r="H454" s="32">
        <v>820</v>
      </c>
      <c r="I454" s="32">
        <v>820</v>
      </c>
      <c r="J454" s="32">
        <v>820</v>
      </c>
      <c r="K454" s="14">
        <f t="shared" si="110"/>
        <v>-6.2857142857142861E-2</v>
      </c>
    </row>
    <row r="455" spans="1:11" ht="15.75" customHeight="1" x14ac:dyDescent="0.25">
      <c r="A455" s="11" t="s">
        <v>559</v>
      </c>
      <c r="B455" s="12" t="s">
        <v>560</v>
      </c>
      <c r="C455" s="32">
        <v>1600</v>
      </c>
      <c r="D455" s="16">
        <v>1950.84</v>
      </c>
      <c r="E455" s="16">
        <v>2034.69</v>
      </c>
      <c r="F455" s="16">
        <v>1778.8</v>
      </c>
      <c r="G455" s="120">
        <v>1386.81</v>
      </c>
      <c r="H455" s="32">
        <v>1600</v>
      </c>
      <c r="I455" s="32">
        <v>1600</v>
      </c>
      <c r="J455" s="32">
        <v>1600</v>
      </c>
      <c r="K455" s="14">
        <f t="shared" si="110"/>
        <v>0</v>
      </c>
    </row>
    <row r="456" spans="1:11" ht="15.75" customHeight="1" x14ac:dyDescent="0.25">
      <c r="A456" s="11" t="s">
        <v>561</v>
      </c>
      <c r="B456" s="12" t="s">
        <v>562</v>
      </c>
      <c r="C456" s="32">
        <v>650</v>
      </c>
      <c r="D456" s="16">
        <v>543.70000000000005</v>
      </c>
      <c r="E456" s="16">
        <v>752.44</v>
      </c>
      <c r="F456" s="16">
        <v>535.66999999999996</v>
      </c>
      <c r="G456" s="120">
        <v>982.59</v>
      </c>
      <c r="H456" s="32">
        <v>800</v>
      </c>
      <c r="I456" s="32">
        <v>800</v>
      </c>
      <c r="J456" s="32">
        <v>800</v>
      </c>
      <c r="K456" s="14">
        <f t="shared" si="110"/>
        <v>0.23076923076923078</v>
      </c>
    </row>
    <row r="457" spans="1:11" ht="15.75" customHeight="1" x14ac:dyDescent="0.25">
      <c r="A457" s="11" t="s">
        <v>563</v>
      </c>
      <c r="B457" s="12" t="s">
        <v>564</v>
      </c>
      <c r="C457" s="32">
        <v>6100</v>
      </c>
      <c r="D457" s="16">
        <v>7435</v>
      </c>
      <c r="E457" s="16">
        <v>4756.5</v>
      </c>
      <c r="F457" s="16">
        <v>5685</v>
      </c>
      <c r="G457" s="120">
        <v>5290</v>
      </c>
      <c r="H457" s="32">
        <v>6240</v>
      </c>
      <c r="I457" s="32">
        <v>6240</v>
      </c>
      <c r="J457" s="32">
        <v>6240</v>
      </c>
      <c r="K457" s="14">
        <f t="shared" si="110"/>
        <v>2.2950819672131147E-2</v>
      </c>
    </row>
    <row r="458" spans="1:11" ht="15.75" customHeight="1" x14ac:dyDescent="0.25">
      <c r="A458" s="11" t="s">
        <v>565</v>
      </c>
      <c r="B458" s="12" t="s">
        <v>1046</v>
      </c>
      <c r="C458" s="32">
        <v>19900</v>
      </c>
      <c r="D458" s="13">
        <v>20597</v>
      </c>
      <c r="E458" s="13">
        <v>20525</v>
      </c>
      <c r="F458" s="13">
        <v>21789.69</v>
      </c>
      <c r="G458" s="126">
        <v>19264.400000000001</v>
      </c>
      <c r="H458" s="32">
        <v>20425</v>
      </c>
      <c r="I458" s="32">
        <v>20425</v>
      </c>
      <c r="J458" s="32">
        <v>20425</v>
      </c>
      <c r="K458" s="14">
        <f t="shared" si="110"/>
        <v>2.6381909547738693E-2</v>
      </c>
    </row>
    <row r="459" spans="1:11" ht="15.75" customHeight="1" x14ac:dyDescent="0.25">
      <c r="A459" s="11" t="s">
        <v>566</v>
      </c>
      <c r="B459" s="12" t="s">
        <v>567</v>
      </c>
      <c r="C459" s="32">
        <v>380</v>
      </c>
      <c r="D459" s="16">
        <v>335</v>
      </c>
      <c r="E459" s="16">
        <v>335</v>
      </c>
      <c r="F459" s="16">
        <v>335</v>
      </c>
      <c r="G459" s="120">
        <v>255</v>
      </c>
      <c r="H459" s="32">
        <v>380</v>
      </c>
      <c r="I459" s="32">
        <v>380</v>
      </c>
      <c r="J459" s="32">
        <v>380</v>
      </c>
      <c r="K459" s="14">
        <f t="shared" si="110"/>
        <v>0</v>
      </c>
    </row>
    <row r="460" spans="1:11" ht="15.75" customHeight="1" x14ac:dyDescent="0.25">
      <c r="A460" s="11" t="s">
        <v>568</v>
      </c>
      <c r="B460" s="12" t="s">
        <v>569</v>
      </c>
      <c r="C460" s="32">
        <v>800</v>
      </c>
      <c r="D460" s="16">
        <v>1600.93</v>
      </c>
      <c r="E460" s="16">
        <v>180</v>
      </c>
      <c r="F460" s="16">
        <v>780.05</v>
      </c>
      <c r="G460" s="120">
        <v>449.06</v>
      </c>
      <c r="H460" s="32">
        <v>1500</v>
      </c>
      <c r="I460" s="32">
        <v>1500</v>
      </c>
      <c r="J460" s="32">
        <v>1500</v>
      </c>
      <c r="K460" s="14">
        <f t="shared" si="110"/>
        <v>0.875</v>
      </c>
    </row>
    <row r="461" spans="1:11" ht="15.75" customHeight="1" x14ac:dyDescent="0.25">
      <c r="A461" s="11" t="s">
        <v>570</v>
      </c>
      <c r="B461" s="12" t="s">
        <v>838</v>
      </c>
      <c r="C461" s="32">
        <v>800</v>
      </c>
      <c r="D461" s="16">
        <v>4711.04</v>
      </c>
      <c r="E461" s="16">
        <v>5318.57</v>
      </c>
      <c r="F461" s="16">
        <v>5691.82</v>
      </c>
      <c r="G461" s="120">
        <v>11635.17</v>
      </c>
      <c r="H461" s="32">
        <v>1400</v>
      </c>
      <c r="I461" s="32">
        <v>1400</v>
      </c>
      <c r="J461" s="32">
        <v>1400</v>
      </c>
      <c r="K461" s="14">
        <f t="shared" si="110"/>
        <v>0.75</v>
      </c>
    </row>
    <row r="462" spans="1:11" ht="15.75" customHeight="1" x14ac:dyDescent="0.25">
      <c r="A462" s="11" t="s">
        <v>837</v>
      </c>
      <c r="B462" s="12" t="s">
        <v>828</v>
      </c>
      <c r="C462" s="32">
        <v>100</v>
      </c>
      <c r="D462" s="16">
        <v>1182.1400000000001</v>
      </c>
      <c r="E462" s="16">
        <v>68</v>
      </c>
      <c r="F462" s="16">
        <v>8.52</v>
      </c>
      <c r="G462" s="120">
        <v>0</v>
      </c>
      <c r="H462" s="13">
        <v>100</v>
      </c>
      <c r="I462" s="32">
        <v>100</v>
      </c>
      <c r="J462" s="32">
        <v>100</v>
      </c>
      <c r="K462" s="14">
        <f t="shared" si="110"/>
        <v>0</v>
      </c>
    </row>
    <row r="463" spans="1:11" ht="15.75" customHeight="1" x14ac:dyDescent="0.25">
      <c r="A463" s="19"/>
      <c r="B463" s="33" t="s">
        <v>571</v>
      </c>
      <c r="C463" s="18">
        <f t="shared" ref="C463" si="111">SUM(C440:C462)</f>
        <v>219119.06</v>
      </c>
      <c r="D463" s="18">
        <f t="shared" ref="D463:J463" si="112">SUM(D440:D462)</f>
        <v>197576.27000000005</v>
      </c>
      <c r="E463" s="18">
        <f t="shared" si="112"/>
        <v>195394.29999999996</v>
      </c>
      <c r="F463" s="18">
        <f t="shared" si="112"/>
        <v>210973.01</v>
      </c>
      <c r="G463" s="120">
        <f>SUM(G440:G462)</f>
        <v>218043.57000000004</v>
      </c>
      <c r="H463" s="16">
        <f>SUM(H440:H462)</f>
        <v>238323.72</v>
      </c>
      <c r="I463" s="18">
        <f t="shared" si="112"/>
        <v>238323.72</v>
      </c>
      <c r="J463" s="18">
        <f t="shared" si="112"/>
        <v>235923.72</v>
      </c>
      <c r="K463" s="14">
        <f t="shared" si="110"/>
        <v>7.6691913519526797E-2</v>
      </c>
    </row>
    <row r="464" spans="1:11" ht="15.75" customHeight="1" x14ac:dyDescent="0.25">
      <c r="A464" s="20"/>
      <c r="B464" s="21"/>
      <c r="C464" s="18"/>
      <c r="D464" s="22"/>
      <c r="E464" s="22"/>
      <c r="F464" s="22"/>
      <c r="G464" s="121"/>
      <c r="H464" s="13"/>
      <c r="I464" s="32"/>
      <c r="J464" s="18"/>
      <c r="K464" s="14"/>
    </row>
    <row r="465" spans="1:11" ht="15.75" customHeight="1" x14ac:dyDescent="0.25">
      <c r="A465" s="11" t="s">
        <v>572</v>
      </c>
      <c r="B465" s="12" t="s">
        <v>573</v>
      </c>
      <c r="C465" s="18">
        <v>8500</v>
      </c>
      <c r="D465" s="16">
        <v>1800</v>
      </c>
      <c r="E465" s="16">
        <v>5030</v>
      </c>
      <c r="F465" s="16">
        <v>9624</v>
      </c>
      <c r="G465" s="120">
        <v>8310</v>
      </c>
      <c r="H465" s="16">
        <v>8500</v>
      </c>
      <c r="I465" s="18">
        <v>8500</v>
      </c>
      <c r="J465" s="18">
        <v>10000</v>
      </c>
      <c r="K465" s="14">
        <f>SUM(J465-C465)/C465</f>
        <v>0.17647058823529413</v>
      </c>
    </row>
    <row r="466" spans="1:11" ht="15.75" customHeight="1" x14ac:dyDescent="0.25">
      <c r="A466" s="11" t="s">
        <v>574</v>
      </c>
      <c r="B466" s="12" t="s">
        <v>988</v>
      </c>
      <c r="C466" s="18">
        <v>15000</v>
      </c>
      <c r="D466" s="16">
        <v>9904.15</v>
      </c>
      <c r="E466" s="16">
        <v>9383.24</v>
      </c>
      <c r="F466" s="16">
        <v>16216.33</v>
      </c>
      <c r="G466" s="120">
        <v>13249.15</v>
      </c>
      <c r="H466" s="16">
        <v>15000</v>
      </c>
      <c r="I466" s="18">
        <v>15000</v>
      </c>
      <c r="J466" s="18">
        <v>15000</v>
      </c>
      <c r="K466" s="14">
        <f t="shared" ref="K466:K469" si="113">SUM(J466-C466)/C466</f>
        <v>0</v>
      </c>
    </row>
    <row r="467" spans="1:11" ht="15.75" customHeight="1" x14ac:dyDescent="0.25">
      <c r="A467" s="11" t="s">
        <v>575</v>
      </c>
      <c r="B467" s="12" t="s">
        <v>576</v>
      </c>
      <c r="C467" s="32">
        <v>3400</v>
      </c>
      <c r="D467" s="16">
        <v>3259.78</v>
      </c>
      <c r="E467" s="16">
        <v>3209.24</v>
      </c>
      <c r="F467" s="16">
        <v>2990.64</v>
      </c>
      <c r="G467" s="120">
        <v>2459.96</v>
      </c>
      <c r="H467" s="13">
        <v>3400</v>
      </c>
      <c r="I467" s="32">
        <v>3400</v>
      </c>
      <c r="J467" s="32">
        <v>3400</v>
      </c>
      <c r="K467" s="14">
        <f t="shared" si="113"/>
        <v>0</v>
      </c>
    </row>
    <row r="468" spans="1:11" ht="15.75" customHeight="1" x14ac:dyDescent="0.25">
      <c r="A468" s="11" t="s">
        <v>577</v>
      </c>
      <c r="B468" s="12" t="s">
        <v>578</v>
      </c>
      <c r="C468" s="32">
        <v>1200</v>
      </c>
      <c r="D468" s="16">
        <v>719.25</v>
      </c>
      <c r="E468" s="16">
        <v>1767.85</v>
      </c>
      <c r="F468" s="16">
        <v>700</v>
      </c>
      <c r="G468" s="120">
        <v>1588.75</v>
      </c>
      <c r="H468" s="13">
        <v>1200</v>
      </c>
      <c r="I468" s="32">
        <v>1200</v>
      </c>
      <c r="J468" s="32">
        <v>1200</v>
      </c>
      <c r="K468" s="14">
        <f t="shared" si="113"/>
        <v>0</v>
      </c>
    </row>
    <row r="469" spans="1:11" ht="15.75" customHeight="1" x14ac:dyDescent="0.25">
      <c r="A469" s="19"/>
      <c r="B469" s="33" t="s">
        <v>579</v>
      </c>
      <c r="C469" s="18">
        <f t="shared" ref="C469" si="114">SUM(C465:C468)</f>
        <v>28100</v>
      </c>
      <c r="D469" s="18">
        <f t="shared" ref="D469" si="115">SUM(D465:D468)</f>
        <v>15683.18</v>
      </c>
      <c r="E469" s="18">
        <f t="shared" ref="E469:J469" si="116">SUM(E465:E468)</f>
        <v>19390.329999999998</v>
      </c>
      <c r="F469" s="18">
        <f t="shared" si="116"/>
        <v>29530.97</v>
      </c>
      <c r="G469" s="120">
        <f>SUM(G465:G468)</f>
        <v>25607.86</v>
      </c>
      <c r="H469" s="16">
        <f t="shared" si="116"/>
        <v>28100</v>
      </c>
      <c r="I469" s="18">
        <f t="shared" ref="I469" si="117">SUM(I465:I468)</f>
        <v>28100</v>
      </c>
      <c r="J469" s="18">
        <f t="shared" si="116"/>
        <v>29600</v>
      </c>
      <c r="K469" s="14">
        <f t="shared" si="113"/>
        <v>5.3380782918149468E-2</v>
      </c>
    </row>
    <row r="470" spans="1:11" ht="15.75" customHeight="1" x14ac:dyDescent="0.25">
      <c r="A470" s="20"/>
      <c r="B470" s="21"/>
      <c r="C470" s="22"/>
      <c r="D470" s="22"/>
      <c r="E470" s="22"/>
      <c r="F470" s="22"/>
      <c r="G470" s="121"/>
      <c r="H470" s="31"/>
      <c r="I470" s="66"/>
      <c r="J470" s="22"/>
      <c r="K470" s="14"/>
    </row>
    <row r="471" spans="1:11" ht="15.75" customHeight="1" x14ac:dyDescent="0.25">
      <c r="A471" s="11" t="s">
        <v>580</v>
      </c>
      <c r="B471" s="12" t="s">
        <v>1050</v>
      </c>
      <c r="C471" s="18">
        <v>0</v>
      </c>
      <c r="D471" s="16">
        <v>169.4</v>
      </c>
      <c r="E471" s="16">
        <v>116.62</v>
      </c>
      <c r="F471" s="16">
        <v>0</v>
      </c>
      <c r="G471" s="120">
        <v>0</v>
      </c>
      <c r="H471" s="16">
        <v>0</v>
      </c>
      <c r="I471" s="18">
        <v>0</v>
      </c>
      <c r="J471" s="18">
        <v>0</v>
      </c>
      <c r="K471" s="14">
        <v>0</v>
      </c>
    </row>
    <row r="472" spans="1:11" ht="15.75" customHeight="1" x14ac:dyDescent="0.25">
      <c r="A472" s="11" t="s">
        <v>581</v>
      </c>
      <c r="B472" s="12" t="s">
        <v>1049</v>
      </c>
      <c r="C472" s="18">
        <v>0</v>
      </c>
      <c r="D472" s="16">
        <v>10.5</v>
      </c>
      <c r="E472" s="16">
        <v>7.23</v>
      </c>
      <c r="F472" s="16">
        <v>0</v>
      </c>
      <c r="G472" s="120">
        <v>0</v>
      </c>
      <c r="H472" s="16">
        <v>0</v>
      </c>
      <c r="I472" s="18">
        <v>0</v>
      </c>
      <c r="J472" s="18">
        <v>0</v>
      </c>
      <c r="K472" s="14">
        <v>0</v>
      </c>
    </row>
    <row r="473" spans="1:11" ht="15.75" customHeight="1" x14ac:dyDescent="0.25">
      <c r="A473" s="11" t="s">
        <v>582</v>
      </c>
      <c r="B473" s="12" t="s">
        <v>1048</v>
      </c>
      <c r="C473" s="18">
        <v>0</v>
      </c>
      <c r="D473" s="16">
        <v>2.46</v>
      </c>
      <c r="E473" s="16">
        <v>1.69</v>
      </c>
      <c r="F473" s="16">
        <v>0</v>
      </c>
      <c r="G473" s="120">
        <v>0</v>
      </c>
      <c r="H473" s="16">
        <v>0</v>
      </c>
      <c r="I473" s="18">
        <v>0</v>
      </c>
      <c r="J473" s="18">
        <v>0</v>
      </c>
      <c r="K473" s="14">
        <v>0</v>
      </c>
    </row>
    <row r="474" spans="1:11" ht="15.75" customHeight="1" x14ac:dyDescent="0.25">
      <c r="A474" s="11" t="s">
        <v>583</v>
      </c>
      <c r="B474" s="12" t="s">
        <v>584</v>
      </c>
      <c r="C474" s="32">
        <v>400</v>
      </c>
      <c r="D474" s="16">
        <v>0</v>
      </c>
      <c r="E474" s="16">
        <v>45</v>
      </c>
      <c r="F474" s="16">
        <v>220</v>
      </c>
      <c r="G474" s="120">
        <v>220</v>
      </c>
      <c r="H474" s="13">
        <v>400</v>
      </c>
      <c r="I474" s="32">
        <v>400</v>
      </c>
      <c r="J474" s="32">
        <v>400</v>
      </c>
      <c r="K474" s="14">
        <f t="shared" ref="K474" si="118">SUM(I474-C474)/C474</f>
        <v>0</v>
      </c>
    </row>
    <row r="475" spans="1:11" ht="15.75" customHeight="1" x14ac:dyDescent="0.25">
      <c r="A475" s="11" t="s">
        <v>585</v>
      </c>
      <c r="B475" s="12" t="s">
        <v>902</v>
      </c>
      <c r="C475" s="32">
        <v>550</v>
      </c>
      <c r="D475" s="16">
        <v>205</v>
      </c>
      <c r="E475" s="16">
        <v>585</v>
      </c>
      <c r="F475" s="16">
        <v>333.87</v>
      </c>
      <c r="G475" s="120">
        <v>330</v>
      </c>
      <c r="H475" s="13">
        <v>650</v>
      </c>
      <c r="I475" s="32">
        <v>650</v>
      </c>
      <c r="J475" s="32">
        <v>650</v>
      </c>
      <c r="K475" s="14">
        <f>SUM(J475-C475)/C475</f>
        <v>0.18181818181818182</v>
      </c>
    </row>
    <row r="476" spans="1:11" ht="15.75" customHeight="1" x14ac:dyDescent="0.25">
      <c r="A476" s="11" t="s">
        <v>586</v>
      </c>
      <c r="B476" s="12" t="s">
        <v>587</v>
      </c>
      <c r="C476" s="32">
        <v>500</v>
      </c>
      <c r="D476" s="16">
        <v>275</v>
      </c>
      <c r="E476" s="16">
        <v>36</v>
      </c>
      <c r="F476" s="16">
        <v>660</v>
      </c>
      <c r="G476" s="120">
        <v>320</v>
      </c>
      <c r="H476" s="13">
        <v>500</v>
      </c>
      <c r="I476" s="32">
        <v>500</v>
      </c>
      <c r="J476" s="32">
        <v>500</v>
      </c>
      <c r="K476" s="14">
        <f>SUM(J476-C476)/C476</f>
        <v>0</v>
      </c>
    </row>
    <row r="477" spans="1:11" ht="15.75" customHeight="1" x14ac:dyDescent="0.25">
      <c r="A477" s="11" t="s">
        <v>588</v>
      </c>
      <c r="B477" s="12" t="s">
        <v>589</v>
      </c>
      <c r="C477" s="32">
        <v>300</v>
      </c>
      <c r="D477" s="16">
        <v>764.25</v>
      </c>
      <c r="E477" s="16">
        <v>0</v>
      </c>
      <c r="F477" s="16">
        <v>0</v>
      </c>
      <c r="G477" s="120">
        <v>0</v>
      </c>
      <c r="H477" s="13">
        <v>300</v>
      </c>
      <c r="I477" s="32">
        <v>300</v>
      </c>
      <c r="J477" s="32">
        <v>300</v>
      </c>
      <c r="K477" s="14">
        <f t="shared" ref="K477:K478" si="119">SUM(J477-C477)/C477</f>
        <v>0</v>
      </c>
    </row>
    <row r="478" spans="1:11" ht="15.75" customHeight="1" x14ac:dyDescent="0.25">
      <c r="A478" s="19"/>
      <c r="B478" s="33" t="s">
        <v>590</v>
      </c>
      <c r="C478" s="18">
        <f t="shared" ref="C478" si="120">SUM(C471:C477)</f>
        <v>1750</v>
      </c>
      <c r="D478" s="18">
        <f>SUM(D471:D477)</f>
        <v>1426.6100000000001</v>
      </c>
      <c r="E478" s="18">
        <f t="shared" ref="E478:J478" si="121">SUM(E471:E477)</f>
        <v>791.54</v>
      </c>
      <c r="F478" s="18">
        <f t="shared" si="121"/>
        <v>1213.8699999999999</v>
      </c>
      <c r="G478" s="120">
        <f t="shared" si="121"/>
        <v>870</v>
      </c>
      <c r="H478" s="16">
        <f t="shared" si="121"/>
        <v>1850</v>
      </c>
      <c r="I478" s="18">
        <f t="shared" si="121"/>
        <v>1850</v>
      </c>
      <c r="J478" s="18">
        <f t="shared" si="121"/>
        <v>1850</v>
      </c>
      <c r="K478" s="14">
        <f t="shared" si="119"/>
        <v>5.7142857142857141E-2</v>
      </c>
    </row>
    <row r="479" spans="1:11" ht="15.75" customHeight="1" x14ac:dyDescent="0.25">
      <c r="A479" s="20"/>
      <c r="B479" s="21"/>
      <c r="C479" s="22"/>
      <c r="D479" s="22"/>
      <c r="E479" s="22"/>
      <c r="F479" s="22"/>
      <c r="G479" s="121"/>
      <c r="H479" s="31"/>
      <c r="I479" s="66"/>
      <c r="J479" s="22"/>
      <c r="K479" s="14"/>
    </row>
    <row r="480" spans="1:11" ht="15.75" customHeight="1" x14ac:dyDescent="0.25">
      <c r="A480" s="11" t="s">
        <v>591</v>
      </c>
      <c r="B480" s="12" t="s">
        <v>592</v>
      </c>
      <c r="C480" s="18">
        <v>100</v>
      </c>
      <c r="D480" s="16">
        <v>788.7</v>
      </c>
      <c r="E480" s="16">
        <v>42.5</v>
      </c>
      <c r="F480" s="16">
        <v>122.87</v>
      </c>
      <c r="G480" s="120">
        <v>0</v>
      </c>
      <c r="H480" s="16">
        <v>100</v>
      </c>
      <c r="I480" s="18">
        <v>100</v>
      </c>
      <c r="J480" s="18">
        <v>100</v>
      </c>
      <c r="K480" s="14">
        <f>SUM(J480-C480)/C480</f>
        <v>0</v>
      </c>
    </row>
    <row r="481" spans="1:11" ht="15.75" customHeight="1" x14ac:dyDescent="0.25">
      <c r="A481" s="11" t="s">
        <v>593</v>
      </c>
      <c r="B481" s="12" t="s">
        <v>901</v>
      </c>
      <c r="C481" s="18">
        <v>500</v>
      </c>
      <c r="D481" s="16">
        <v>48.89</v>
      </c>
      <c r="E481" s="16">
        <v>303.5</v>
      </c>
      <c r="F481" s="16">
        <v>549.04</v>
      </c>
      <c r="G481" s="120">
        <v>0</v>
      </c>
      <c r="H481" s="16">
        <v>1250</v>
      </c>
      <c r="I481" s="18">
        <v>1250</v>
      </c>
      <c r="J481" s="18">
        <v>250</v>
      </c>
      <c r="K481" s="14">
        <f t="shared" ref="K481:K484" si="122">SUM(J481-C481)/C481</f>
        <v>-0.5</v>
      </c>
    </row>
    <row r="482" spans="1:11" ht="15.75" customHeight="1" x14ac:dyDescent="0.25">
      <c r="A482" s="11" t="s">
        <v>594</v>
      </c>
      <c r="B482" s="12" t="s">
        <v>980</v>
      </c>
      <c r="C482" s="18">
        <v>250</v>
      </c>
      <c r="D482" s="16">
        <v>11.46</v>
      </c>
      <c r="E482" s="16">
        <v>0</v>
      </c>
      <c r="F482" s="16">
        <v>60</v>
      </c>
      <c r="G482" s="120">
        <v>60</v>
      </c>
      <c r="H482" s="16">
        <v>250</v>
      </c>
      <c r="I482" s="18">
        <v>250</v>
      </c>
      <c r="J482" s="18">
        <v>250</v>
      </c>
      <c r="K482" s="14">
        <f t="shared" si="122"/>
        <v>0</v>
      </c>
    </row>
    <row r="483" spans="1:11" ht="15.75" customHeight="1" x14ac:dyDescent="0.25">
      <c r="A483" s="11" t="s">
        <v>595</v>
      </c>
      <c r="B483" s="12" t="s">
        <v>596</v>
      </c>
      <c r="C483" s="18">
        <v>200</v>
      </c>
      <c r="D483" s="16">
        <v>141.01</v>
      </c>
      <c r="E483" s="16">
        <v>0</v>
      </c>
      <c r="F483" s="16">
        <v>42.27</v>
      </c>
      <c r="G483" s="120">
        <v>0.53</v>
      </c>
      <c r="H483" s="16">
        <v>200</v>
      </c>
      <c r="I483" s="18">
        <v>200</v>
      </c>
      <c r="J483" s="18">
        <v>200</v>
      </c>
      <c r="K483" s="14">
        <f t="shared" si="122"/>
        <v>0</v>
      </c>
    </row>
    <row r="484" spans="1:11" ht="15.75" customHeight="1" x14ac:dyDescent="0.25">
      <c r="A484" s="19"/>
      <c r="B484" s="34" t="s">
        <v>597</v>
      </c>
      <c r="C484" s="18">
        <f t="shared" ref="C484" si="123">SUM(C480:C483)</f>
        <v>1050</v>
      </c>
      <c r="D484" s="18">
        <f t="shared" ref="D484:J484" si="124">SUM(D480:D483)</f>
        <v>990.06000000000006</v>
      </c>
      <c r="E484" s="18">
        <f t="shared" si="124"/>
        <v>346</v>
      </c>
      <c r="F484" s="18">
        <f t="shared" si="124"/>
        <v>774.18</v>
      </c>
      <c r="G484" s="120">
        <f t="shared" si="124"/>
        <v>60.53</v>
      </c>
      <c r="H484" s="16">
        <f t="shared" si="124"/>
        <v>1800</v>
      </c>
      <c r="I484" s="18">
        <f t="shared" si="124"/>
        <v>1800</v>
      </c>
      <c r="J484" s="18">
        <f t="shared" si="124"/>
        <v>800</v>
      </c>
      <c r="K484" s="14">
        <f t="shared" si="122"/>
        <v>-0.23809523809523808</v>
      </c>
    </row>
    <row r="485" spans="1:11" ht="15.75" customHeight="1" x14ac:dyDescent="0.25">
      <c r="A485" s="19"/>
      <c r="B485" s="34"/>
      <c r="C485" s="18"/>
      <c r="D485" s="18"/>
      <c r="E485" s="18"/>
      <c r="F485" s="18"/>
      <c r="G485" s="120"/>
      <c r="H485" s="16"/>
      <c r="I485" s="18"/>
      <c r="J485" s="18"/>
      <c r="K485" s="14"/>
    </row>
    <row r="486" spans="1:11" ht="15.75" customHeight="1" x14ac:dyDescent="0.25">
      <c r="A486" s="11" t="s">
        <v>815</v>
      </c>
      <c r="B486" s="12" t="s">
        <v>844</v>
      </c>
      <c r="C486" s="66">
        <v>5000</v>
      </c>
      <c r="D486" s="53">
        <v>16000</v>
      </c>
      <c r="E486" s="53">
        <v>5000</v>
      </c>
      <c r="F486" s="53">
        <v>10691.1</v>
      </c>
      <c r="G486" s="121">
        <v>960</v>
      </c>
      <c r="H486" s="31">
        <v>5000</v>
      </c>
      <c r="I486" s="66">
        <v>5000</v>
      </c>
      <c r="J486" s="66">
        <v>3000</v>
      </c>
      <c r="K486" s="14">
        <f>SUM(J486-C486)/C486</f>
        <v>-0.4</v>
      </c>
    </row>
    <row r="487" spans="1:11" ht="15.75" customHeight="1" x14ac:dyDescent="0.25">
      <c r="A487" s="11"/>
      <c r="B487" s="19" t="s">
        <v>809</v>
      </c>
      <c r="C487" s="18">
        <f t="shared" ref="C487:J487" si="125">SUM(C486:C486)</f>
        <v>5000</v>
      </c>
      <c r="D487" s="18">
        <f t="shared" si="125"/>
        <v>16000</v>
      </c>
      <c r="E487" s="18">
        <f t="shared" si="125"/>
        <v>5000</v>
      </c>
      <c r="F487" s="18">
        <f t="shared" si="125"/>
        <v>10691.1</v>
      </c>
      <c r="G487" s="120">
        <f t="shared" si="125"/>
        <v>960</v>
      </c>
      <c r="H487" s="16">
        <f t="shared" si="125"/>
        <v>5000</v>
      </c>
      <c r="I487" s="18">
        <f t="shared" si="125"/>
        <v>5000</v>
      </c>
      <c r="J487" s="18">
        <f t="shared" si="125"/>
        <v>3000</v>
      </c>
      <c r="K487" s="14">
        <f>SUM(J487-C487)/C487</f>
        <v>-0.4</v>
      </c>
    </row>
    <row r="488" spans="1:11" ht="15.75" customHeight="1" x14ac:dyDescent="0.25">
      <c r="A488" s="11"/>
      <c r="B488" s="19"/>
      <c r="C488" s="18"/>
      <c r="D488" s="18"/>
      <c r="E488" s="18"/>
      <c r="F488" s="18"/>
      <c r="G488" s="120"/>
      <c r="H488" s="16"/>
      <c r="I488" s="18"/>
      <c r="J488" s="18"/>
      <c r="K488" s="14"/>
    </row>
    <row r="489" spans="1:11" ht="15.75" customHeight="1" x14ac:dyDescent="0.25">
      <c r="A489" s="11" t="s">
        <v>886</v>
      </c>
      <c r="B489" s="12" t="s">
        <v>888</v>
      </c>
      <c r="C489" s="18">
        <v>2000</v>
      </c>
      <c r="D489" s="16">
        <v>610</v>
      </c>
      <c r="E489" s="16">
        <v>422</v>
      </c>
      <c r="F489" s="16">
        <v>398</v>
      </c>
      <c r="G489" s="120">
        <v>2000</v>
      </c>
      <c r="H489" s="16">
        <v>2000</v>
      </c>
      <c r="I489" s="18">
        <v>2000</v>
      </c>
      <c r="J489" s="18">
        <v>2000</v>
      </c>
      <c r="K489" s="14">
        <f>SUM(J489-C489)/C489</f>
        <v>0</v>
      </c>
    </row>
    <row r="490" spans="1:11" ht="15.75" customHeight="1" x14ac:dyDescent="0.25">
      <c r="A490" s="11" t="s">
        <v>887</v>
      </c>
      <c r="B490" s="12" t="s">
        <v>1009</v>
      </c>
      <c r="C490" s="18">
        <v>0</v>
      </c>
      <c r="D490" s="16">
        <v>0</v>
      </c>
      <c r="E490" s="16">
        <v>1535</v>
      </c>
      <c r="F490" s="16">
        <v>0</v>
      </c>
      <c r="G490" s="120">
        <v>0</v>
      </c>
      <c r="H490" s="16">
        <v>0</v>
      </c>
      <c r="I490" s="18">
        <v>0</v>
      </c>
      <c r="J490" s="18">
        <v>0</v>
      </c>
      <c r="K490" s="14">
        <v>0</v>
      </c>
    </row>
    <row r="491" spans="1:11" ht="15.75" customHeight="1" x14ac:dyDescent="0.25">
      <c r="A491" s="11" t="s">
        <v>598</v>
      </c>
      <c r="B491" s="12" t="s">
        <v>599</v>
      </c>
      <c r="C491" s="18">
        <v>8500</v>
      </c>
      <c r="D491" s="16">
        <v>8500</v>
      </c>
      <c r="E491" s="16">
        <v>8500</v>
      </c>
      <c r="F491" s="16">
        <v>8500</v>
      </c>
      <c r="G491" s="120">
        <v>8500</v>
      </c>
      <c r="H491" s="16">
        <v>10000</v>
      </c>
      <c r="I491" s="18">
        <v>10000</v>
      </c>
      <c r="J491" s="18">
        <v>10000</v>
      </c>
      <c r="K491" s="14">
        <f t="shared" ref="K491:K500" si="126">SUM(J491-C491)/C491</f>
        <v>0.17647058823529413</v>
      </c>
    </row>
    <row r="492" spans="1:11" ht="15.75" customHeight="1" x14ac:dyDescent="0.25">
      <c r="A492" s="11" t="s">
        <v>987</v>
      </c>
      <c r="B492" s="12" t="s">
        <v>999</v>
      </c>
      <c r="C492" s="18">
        <v>6200</v>
      </c>
      <c r="D492" s="16">
        <v>0</v>
      </c>
      <c r="E492" s="16">
        <v>6880</v>
      </c>
      <c r="F492" s="16">
        <v>6100</v>
      </c>
      <c r="G492" s="120">
        <v>6200</v>
      </c>
      <c r="H492" s="16">
        <v>6488</v>
      </c>
      <c r="I492" s="18">
        <v>6488</v>
      </c>
      <c r="J492" s="18">
        <v>6488</v>
      </c>
      <c r="K492" s="14">
        <f t="shared" si="126"/>
        <v>4.645161290322581E-2</v>
      </c>
    </row>
    <row r="493" spans="1:11" ht="15.75" customHeight="1" x14ac:dyDescent="0.25">
      <c r="A493" s="35" t="s">
        <v>600</v>
      </c>
      <c r="B493" s="12" t="s">
        <v>601</v>
      </c>
      <c r="C493" s="18">
        <v>3300</v>
      </c>
      <c r="D493" s="16">
        <v>3300</v>
      </c>
      <c r="E493" s="16">
        <v>3300</v>
      </c>
      <c r="F493" s="16">
        <v>3300</v>
      </c>
      <c r="G493" s="120">
        <v>3300</v>
      </c>
      <c r="H493" s="16">
        <v>3300</v>
      </c>
      <c r="I493" s="18">
        <v>3300</v>
      </c>
      <c r="J493" s="18">
        <v>3300</v>
      </c>
      <c r="K493" s="14">
        <f t="shared" si="126"/>
        <v>0</v>
      </c>
    </row>
    <row r="494" spans="1:11" ht="15.75" customHeight="1" x14ac:dyDescent="0.25">
      <c r="A494" s="35" t="s">
        <v>602</v>
      </c>
      <c r="B494" s="12" t="s">
        <v>944</v>
      </c>
      <c r="C494" s="18">
        <v>3000</v>
      </c>
      <c r="D494" s="16">
        <v>750</v>
      </c>
      <c r="E494" s="16">
        <v>3000</v>
      </c>
      <c r="F494" s="16">
        <v>3000</v>
      </c>
      <c r="G494" s="120">
        <v>3000</v>
      </c>
      <c r="H494" s="16">
        <v>7000</v>
      </c>
      <c r="I494" s="18">
        <v>7000</v>
      </c>
      <c r="J494" s="18">
        <v>7000</v>
      </c>
      <c r="K494" s="14">
        <f t="shared" si="126"/>
        <v>1.3333333333333333</v>
      </c>
    </row>
    <row r="495" spans="1:11" ht="15.75" customHeight="1" x14ac:dyDescent="0.25">
      <c r="A495" s="11" t="s">
        <v>603</v>
      </c>
      <c r="B495" s="12" t="s">
        <v>604</v>
      </c>
      <c r="C495" s="18">
        <v>300</v>
      </c>
      <c r="D495" s="16">
        <v>300</v>
      </c>
      <c r="E495" s="16">
        <v>300</v>
      </c>
      <c r="F495" s="16">
        <v>300</v>
      </c>
      <c r="G495" s="120">
        <v>300</v>
      </c>
      <c r="H495" s="16">
        <v>300</v>
      </c>
      <c r="I495" s="18">
        <v>300</v>
      </c>
      <c r="J495" s="18">
        <v>300</v>
      </c>
      <c r="K495" s="14">
        <f t="shared" si="126"/>
        <v>0</v>
      </c>
    </row>
    <row r="496" spans="1:11" ht="15.75" customHeight="1" x14ac:dyDescent="0.25">
      <c r="A496" s="11" t="s">
        <v>605</v>
      </c>
      <c r="B496" s="12" t="s">
        <v>606</v>
      </c>
      <c r="C496" s="18">
        <v>2000</v>
      </c>
      <c r="D496" s="16">
        <v>2000</v>
      </c>
      <c r="E496" s="16">
        <v>2000</v>
      </c>
      <c r="F496" s="16">
        <v>2000</v>
      </c>
      <c r="G496" s="120">
        <v>2000</v>
      </c>
      <c r="H496" s="16">
        <v>2000</v>
      </c>
      <c r="I496" s="18">
        <v>2000</v>
      </c>
      <c r="J496" s="18">
        <v>2000</v>
      </c>
      <c r="K496" s="14">
        <f t="shared" si="126"/>
        <v>0</v>
      </c>
    </row>
    <row r="497" spans="1:11" ht="15.75" customHeight="1" x14ac:dyDescent="0.25">
      <c r="A497" s="11" t="s">
        <v>607</v>
      </c>
      <c r="B497" s="12" t="s">
        <v>608</v>
      </c>
      <c r="C497" s="18">
        <v>2000</v>
      </c>
      <c r="D497" s="16">
        <v>2000</v>
      </c>
      <c r="E497" s="16">
        <v>2000</v>
      </c>
      <c r="F497" s="16">
        <v>2000</v>
      </c>
      <c r="G497" s="120">
        <v>2000</v>
      </c>
      <c r="H497" s="16">
        <v>2000</v>
      </c>
      <c r="I497" s="18">
        <v>2000</v>
      </c>
      <c r="J497" s="18">
        <v>2000</v>
      </c>
      <c r="K497" s="14">
        <f t="shared" si="126"/>
        <v>0</v>
      </c>
    </row>
    <row r="498" spans="1:11" ht="15.75" customHeight="1" x14ac:dyDescent="0.25">
      <c r="A498" s="11" t="s">
        <v>609</v>
      </c>
      <c r="B498" s="12" t="s">
        <v>610</v>
      </c>
      <c r="C498" s="18">
        <v>500</v>
      </c>
      <c r="D498" s="16">
        <v>500</v>
      </c>
      <c r="E498" s="16">
        <v>500</v>
      </c>
      <c r="F498" s="16">
        <v>500</v>
      </c>
      <c r="G498" s="120">
        <v>500</v>
      </c>
      <c r="H498" s="16">
        <v>500</v>
      </c>
      <c r="I498" s="18">
        <v>500</v>
      </c>
      <c r="J498" s="18">
        <v>500</v>
      </c>
      <c r="K498" s="14">
        <f t="shared" si="126"/>
        <v>0</v>
      </c>
    </row>
    <row r="499" spans="1:11" ht="15.75" customHeight="1" x14ac:dyDescent="0.25">
      <c r="A499" s="36" t="s">
        <v>611</v>
      </c>
      <c r="B499" s="12" t="s">
        <v>612</v>
      </c>
      <c r="C499" s="18">
        <v>1</v>
      </c>
      <c r="D499" s="16">
        <v>1500</v>
      </c>
      <c r="E499" s="16">
        <v>1500</v>
      </c>
      <c r="F499" s="16">
        <v>0</v>
      </c>
      <c r="G499" s="120">
        <v>0</v>
      </c>
      <c r="H499" s="16">
        <v>1</v>
      </c>
      <c r="I499" s="18">
        <v>1</v>
      </c>
      <c r="J499" s="18">
        <v>1</v>
      </c>
      <c r="K499" s="14">
        <f t="shared" si="126"/>
        <v>0</v>
      </c>
    </row>
    <row r="500" spans="1:11" ht="15.75" customHeight="1" x14ac:dyDescent="0.25">
      <c r="A500" s="19"/>
      <c r="B500" s="33" t="s">
        <v>817</v>
      </c>
      <c r="C500" s="18">
        <f t="shared" ref="C500:J500" si="127">SUM(C489:C499)</f>
        <v>27801</v>
      </c>
      <c r="D500" s="18">
        <f t="shared" si="127"/>
        <v>19460</v>
      </c>
      <c r="E500" s="18">
        <f t="shared" si="127"/>
        <v>29937</v>
      </c>
      <c r="F500" s="18">
        <f t="shared" si="127"/>
        <v>26098</v>
      </c>
      <c r="G500" s="120">
        <f t="shared" si="127"/>
        <v>27800</v>
      </c>
      <c r="H500" s="16">
        <f t="shared" si="127"/>
        <v>33589</v>
      </c>
      <c r="I500" s="18">
        <f t="shared" si="127"/>
        <v>33589</v>
      </c>
      <c r="J500" s="18">
        <f t="shared" si="127"/>
        <v>33589</v>
      </c>
      <c r="K500" s="14">
        <f t="shared" si="126"/>
        <v>0.20819394985791878</v>
      </c>
    </row>
    <row r="501" spans="1:11" ht="15.75" customHeight="1" x14ac:dyDescent="0.25">
      <c r="A501" s="20"/>
      <c r="B501" s="21"/>
      <c r="C501" s="22"/>
      <c r="D501" s="22"/>
      <c r="E501" s="22"/>
      <c r="F501" s="22"/>
      <c r="G501" s="121"/>
      <c r="H501" s="53"/>
      <c r="I501" s="22"/>
      <c r="J501" s="22"/>
      <c r="K501" s="14"/>
    </row>
    <row r="502" spans="1:11" ht="15.75" customHeight="1" x14ac:dyDescent="0.25">
      <c r="A502" s="19"/>
      <c r="B502" s="29" t="s">
        <v>613</v>
      </c>
      <c r="C502" s="18">
        <f t="shared" ref="C502:J502" si="128">SUM(C397+C500+C484+C478+C487+C469+C463+C438+C429+C419+C416+C407+C393+C390)</f>
        <v>634848.66</v>
      </c>
      <c r="D502" s="18">
        <f t="shared" si="128"/>
        <v>558001.03</v>
      </c>
      <c r="E502" s="18">
        <f t="shared" si="128"/>
        <v>536410.87</v>
      </c>
      <c r="F502" s="18">
        <f t="shared" si="128"/>
        <v>567919.14</v>
      </c>
      <c r="G502" s="120">
        <f t="shared" si="128"/>
        <v>567077.87</v>
      </c>
      <c r="H502" s="16">
        <f>SUM(H397+H500+H484+H478+H487+H469+H463+H438+H429+H419+H416+H407+H393+H390)</f>
        <v>692873.55999999994</v>
      </c>
      <c r="I502" s="18">
        <f t="shared" si="128"/>
        <v>692873.96</v>
      </c>
      <c r="J502" s="18">
        <f t="shared" si="128"/>
        <v>672073.96</v>
      </c>
      <c r="K502" s="14">
        <f>SUM(J502-C502)/C502</f>
        <v>5.8636494562341719E-2</v>
      </c>
    </row>
    <row r="503" spans="1:11" ht="15.75" customHeight="1" x14ac:dyDescent="0.25">
      <c r="A503" s="20"/>
      <c r="B503" s="21"/>
      <c r="C503" s="22"/>
      <c r="D503" s="22"/>
      <c r="E503" s="22"/>
      <c r="F503" s="22"/>
      <c r="G503" s="121"/>
      <c r="H503" s="31"/>
      <c r="I503" s="66"/>
      <c r="J503" s="22"/>
      <c r="K503" s="14"/>
    </row>
    <row r="504" spans="1:11" ht="15.75" customHeight="1" x14ac:dyDescent="0.25">
      <c r="A504" s="108"/>
      <c r="B504" s="109" t="s">
        <v>614</v>
      </c>
      <c r="C504" s="110">
        <f t="shared" ref="C504:J504" si="129">+C502+C375+C270+C141</f>
        <v>6301851.46</v>
      </c>
      <c r="D504" s="110">
        <f t="shared" si="129"/>
        <v>5231693.74</v>
      </c>
      <c r="E504" s="110">
        <f t="shared" si="129"/>
        <v>5035500.34</v>
      </c>
      <c r="F504" s="110">
        <f t="shared" si="129"/>
        <v>5643660.2600000007</v>
      </c>
      <c r="G504" s="127">
        <f t="shared" si="129"/>
        <v>6188999.5699999984</v>
      </c>
      <c r="H504" s="111">
        <f t="shared" si="129"/>
        <v>6765369.4199999999</v>
      </c>
      <c r="I504" s="110">
        <f t="shared" si="129"/>
        <v>6764369.5200000005</v>
      </c>
      <c r="J504" s="110">
        <f t="shared" si="129"/>
        <v>6699281.5200000005</v>
      </c>
      <c r="K504" s="140">
        <f>SUM(J504-C504)/C504</f>
        <v>6.3065602628469525E-2</v>
      </c>
    </row>
    <row r="505" spans="1:11" ht="15.75" customHeight="1" x14ac:dyDescent="0.25">
      <c r="A505" s="20"/>
      <c r="B505" s="21"/>
      <c r="C505" s="22"/>
      <c r="D505" s="22"/>
      <c r="E505" s="22"/>
      <c r="F505" s="22"/>
      <c r="G505" s="121"/>
      <c r="H505" s="31"/>
      <c r="I505" s="66"/>
      <c r="J505" s="22"/>
      <c r="K505" s="14"/>
    </row>
    <row r="506" spans="1:11" ht="15.75" customHeight="1" x14ac:dyDescent="0.25">
      <c r="A506" s="11" t="s">
        <v>615</v>
      </c>
      <c r="B506" s="12" t="s">
        <v>616</v>
      </c>
      <c r="C506" s="32">
        <v>27167</v>
      </c>
      <c r="D506" s="16">
        <v>27167</v>
      </c>
      <c r="E506" s="16">
        <v>27167</v>
      </c>
      <c r="F506" s="16">
        <v>27113.45</v>
      </c>
      <c r="G506" s="120">
        <v>27167</v>
      </c>
      <c r="H506" s="13">
        <v>27167</v>
      </c>
      <c r="I506" s="32">
        <v>27167</v>
      </c>
      <c r="J506" s="32">
        <v>27167</v>
      </c>
      <c r="K506" s="14">
        <f>SUM(J506-C506)/C506</f>
        <v>0</v>
      </c>
    </row>
    <row r="507" spans="1:11" ht="15.75" customHeight="1" x14ac:dyDescent="0.25">
      <c r="A507" s="11" t="s">
        <v>617</v>
      </c>
      <c r="B507" s="12" t="s">
        <v>618</v>
      </c>
      <c r="C507" s="32">
        <v>7000</v>
      </c>
      <c r="D507" s="16">
        <v>6000</v>
      </c>
      <c r="E507" s="13">
        <v>6000</v>
      </c>
      <c r="F507" s="13">
        <v>6800</v>
      </c>
      <c r="G507" s="126">
        <v>7000</v>
      </c>
      <c r="H507" s="13">
        <v>7000</v>
      </c>
      <c r="I507" s="32">
        <v>7000</v>
      </c>
      <c r="J507" s="32">
        <v>7000</v>
      </c>
      <c r="K507" s="14">
        <f t="shared" ref="K507:K515" si="130">SUM(J507-C507)/C507</f>
        <v>0</v>
      </c>
    </row>
    <row r="508" spans="1:11" ht="15.75" customHeight="1" x14ac:dyDescent="0.25">
      <c r="A508" s="11" t="s">
        <v>1043</v>
      </c>
      <c r="B508" s="12" t="s">
        <v>1051</v>
      </c>
      <c r="C508" s="32">
        <v>21373</v>
      </c>
      <c r="D508" s="16">
        <v>0</v>
      </c>
      <c r="E508" s="13">
        <v>0</v>
      </c>
      <c r="F508" s="13">
        <v>0</v>
      </c>
      <c r="G508" s="126">
        <v>21372.66</v>
      </c>
      <c r="H508" s="13">
        <v>22010</v>
      </c>
      <c r="I508" s="32">
        <v>22010</v>
      </c>
      <c r="J508" s="32">
        <v>22010</v>
      </c>
      <c r="K508" s="14">
        <f t="shared" si="130"/>
        <v>2.9803958265100829E-2</v>
      </c>
    </row>
    <row r="509" spans="1:11" ht="15.75" customHeight="1" x14ac:dyDescent="0.25">
      <c r="A509" s="11" t="s">
        <v>1118</v>
      </c>
      <c r="B509" s="12" t="s">
        <v>1120</v>
      </c>
      <c r="C509" s="32">
        <v>0</v>
      </c>
      <c r="D509" s="16">
        <v>0</v>
      </c>
      <c r="E509" s="13">
        <v>0</v>
      </c>
      <c r="F509" s="13">
        <v>0</v>
      </c>
      <c r="G509" s="126">
        <v>0</v>
      </c>
      <c r="H509" s="13">
        <v>180678.76</v>
      </c>
      <c r="I509" s="32">
        <v>180678.76</v>
      </c>
      <c r="J509" s="32">
        <v>180678.76</v>
      </c>
      <c r="K509" s="14">
        <v>1</v>
      </c>
    </row>
    <row r="510" spans="1:11" ht="15.75" customHeight="1" x14ac:dyDescent="0.25">
      <c r="A510" s="11" t="s">
        <v>619</v>
      </c>
      <c r="B510" s="12" t="s">
        <v>620</v>
      </c>
      <c r="C510" s="32">
        <v>88800</v>
      </c>
      <c r="D510" s="16">
        <v>88800</v>
      </c>
      <c r="E510" s="13">
        <v>88800</v>
      </c>
      <c r="F510" s="13">
        <v>88800</v>
      </c>
      <c r="G510" s="126">
        <v>88800</v>
      </c>
      <c r="H510" s="13">
        <v>0</v>
      </c>
      <c r="I510" s="32">
        <v>0</v>
      </c>
      <c r="J510" s="32">
        <v>0</v>
      </c>
      <c r="K510" s="14">
        <f t="shared" si="130"/>
        <v>-1</v>
      </c>
    </row>
    <row r="511" spans="1:11" ht="15.75" customHeight="1" x14ac:dyDescent="0.25">
      <c r="A511" s="11" t="s">
        <v>921</v>
      </c>
      <c r="B511" s="12" t="s">
        <v>922</v>
      </c>
      <c r="C511" s="32">
        <v>54939.39</v>
      </c>
      <c r="D511" s="16">
        <v>0</v>
      </c>
      <c r="E511" s="13">
        <v>54742.3</v>
      </c>
      <c r="F511" s="13">
        <v>56789</v>
      </c>
      <c r="G511" s="126">
        <v>54939.39</v>
      </c>
      <c r="H511" s="13">
        <v>56585</v>
      </c>
      <c r="I511" s="32">
        <v>56585</v>
      </c>
      <c r="J511" s="32">
        <v>56585</v>
      </c>
      <c r="K511" s="14">
        <f t="shared" si="130"/>
        <v>2.99531902338195E-2</v>
      </c>
    </row>
    <row r="512" spans="1:11" ht="15.75" customHeight="1" x14ac:dyDescent="0.25">
      <c r="A512" s="11" t="s">
        <v>621</v>
      </c>
      <c r="B512" s="12" t="s">
        <v>622</v>
      </c>
      <c r="C512" s="32">
        <v>11000</v>
      </c>
      <c r="D512" s="16">
        <v>9000</v>
      </c>
      <c r="E512" s="13">
        <v>10100</v>
      </c>
      <c r="F512" s="13">
        <v>9800</v>
      </c>
      <c r="G512" s="126">
        <v>11000</v>
      </c>
      <c r="H512" s="13">
        <v>11000</v>
      </c>
      <c r="I512" s="32">
        <v>11000</v>
      </c>
      <c r="J512" s="32">
        <v>11000</v>
      </c>
      <c r="K512" s="14">
        <f t="shared" si="130"/>
        <v>0</v>
      </c>
    </row>
    <row r="513" spans="1:11" ht="15.75" customHeight="1" x14ac:dyDescent="0.25">
      <c r="A513" s="11" t="s">
        <v>623</v>
      </c>
      <c r="B513" s="12" t="s">
        <v>903</v>
      </c>
      <c r="C513" s="32">
        <v>20242</v>
      </c>
      <c r="D513" s="16">
        <v>20242</v>
      </c>
      <c r="E513" s="13">
        <v>20242</v>
      </c>
      <c r="F513" s="13">
        <v>20242</v>
      </c>
      <c r="G513" s="126">
        <v>20241.919999999998</v>
      </c>
      <c r="H513" s="13">
        <v>20242</v>
      </c>
      <c r="I513" s="32">
        <v>20242</v>
      </c>
      <c r="J513" s="32">
        <v>20242</v>
      </c>
      <c r="K513" s="14">
        <f t="shared" si="130"/>
        <v>0</v>
      </c>
    </row>
    <row r="514" spans="1:11" ht="15.75" customHeight="1" x14ac:dyDescent="0.25">
      <c r="A514" s="11" t="s">
        <v>624</v>
      </c>
      <c r="B514" s="12" t="s">
        <v>625</v>
      </c>
      <c r="C514" s="32">
        <v>0</v>
      </c>
      <c r="D514" s="16">
        <v>65791</v>
      </c>
      <c r="E514" s="13">
        <v>67559.41</v>
      </c>
      <c r="F514" s="13">
        <v>69077</v>
      </c>
      <c r="G514" s="126">
        <v>0</v>
      </c>
      <c r="H514" s="13">
        <v>0</v>
      </c>
      <c r="I514" s="32">
        <v>0</v>
      </c>
      <c r="J514" s="32">
        <v>0</v>
      </c>
      <c r="K514" s="14">
        <v>0</v>
      </c>
    </row>
    <row r="515" spans="1:11" ht="15.75" customHeight="1" x14ac:dyDescent="0.25">
      <c r="A515" s="19"/>
      <c r="B515" s="33" t="s">
        <v>626</v>
      </c>
      <c r="C515" s="18">
        <f t="shared" ref="C515" si="131">SUM(C506:C514)</f>
        <v>230521.39</v>
      </c>
      <c r="D515" s="18">
        <f t="shared" ref="D515:J515" si="132">SUM(D506:D514)</f>
        <v>217000</v>
      </c>
      <c r="E515" s="18">
        <f t="shared" si="132"/>
        <v>274610.70999999996</v>
      </c>
      <c r="F515" s="18">
        <f t="shared" si="132"/>
        <v>278621.45</v>
      </c>
      <c r="G515" s="120">
        <f t="shared" si="132"/>
        <v>230520.96999999997</v>
      </c>
      <c r="H515" s="16">
        <f t="shared" si="132"/>
        <v>324682.76</v>
      </c>
      <c r="I515" s="18">
        <f>SUM(I506:I514)</f>
        <v>324682.76</v>
      </c>
      <c r="J515" s="18">
        <f t="shared" si="132"/>
        <v>324682.76</v>
      </c>
      <c r="K515" s="14">
        <f t="shared" si="130"/>
        <v>0.40847129196991216</v>
      </c>
    </row>
    <row r="516" spans="1:11" ht="15.75" customHeight="1" x14ac:dyDescent="0.25">
      <c r="A516" s="20"/>
      <c r="B516" s="21"/>
      <c r="C516" s="22"/>
      <c r="D516" s="22"/>
      <c r="E516" s="22"/>
      <c r="F516" s="22"/>
      <c r="G516" s="121"/>
      <c r="H516" s="31"/>
      <c r="I516" s="66"/>
      <c r="J516" s="22"/>
      <c r="K516" s="14"/>
    </row>
    <row r="517" spans="1:11" ht="15.75" customHeight="1" x14ac:dyDescent="0.25">
      <c r="A517" s="11" t="s">
        <v>1011</v>
      </c>
      <c r="B517" s="12" t="s">
        <v>627</v>
      </c>
      <c r="C517" s="32">
        <v>3423.01</v>
      </c>
      <c r="D517" s="16">
        <v>6211</v>
      </c>
      <c r="E517" s="16">
        <v>5308.33</v>
      </c>
      <c r="F517" s="16">
        <v>3993.52</v>
      </c>
      <c r="G517" s="120">
        <v>3366.29</v>
      </c>
      <c r="H517" s="13">
        <v>2853</v>
      </c>
      <c r="I517" s="32">
        <v>2853</v>
      </c>
      <c r="J517" s="32">
        <v>2853</v>
      </c>
      <c r="K517" s="14">
        <f>SUM(J517-C517)/C517</f>
        <v>-0.16652303089970527</v>
      </c>
    </row>
    <row r="518" spans="1:11" ht="15.75" customHeight="1" x14ac:dyDescent="0.25">
      <c r="A518" s="11" t="s">
        <v>1012</v>
      </c>
      <c r="B518" s="12" t="s">
        <v>628</v>
      </c>
      <c r="C518" s="32">
        <v>4824.5</v>
      </c>
      <c r="D518" s="16">
        <v>5457</v>
      </c>
      <c r="E518" s="13">
        <v>5336.5</v>
      </c>
      <c r="F518" s="13">
        <v>5096.5</v>
      </c>
      <c r="G518" s="126">
        <v>4824.5</v>
      </c>
      <c r="H518" s="13">
        <v>3807</v>
      </c>
      <c r="I518" s="32">
        <v>3807</v>
      </c>
      <c r="J518" s="32">
        <v>3807</v>
      </c>
      <c r="K518" s="14">
        <f t="shared" ref="K518:K525" si="133">SUM(J518-C518)/C518</f>
        <v>-0.21090268421598093</v>
      </c>
    </row>
    <row r="519" spans="1:11" ht="15.75" customHeight="1" x14ac:dyDescent="0.25">
      <c r="A519" s="11" t="s">
        <v>1108</v>
      </c>
      <c r="B519" s="12" t="s">
        <v>1109</v>
      </c>
      <c r="C519" s="32">
        <v>3380</v>
      </c>
      <c r="D519" s="16">
        <v>0</v>
      </c>
      <c r="E519" s="13">
        <v>0</v>
      </c>
      <c r="F519" s="13">
        <v>0</v>
      </c>
      <c r="G519" s="126">
        <v>3380.07</v>
      </c>
      <c r="H519" s="13">
        <v>2744</v>
      </c>
      <c r="I519" s="32">
        <v>2744</v>
      </c>
      <c r="J519" s="32">
        <v>2744</v>
      </c>
      <c r="K519" s="14">
        <f t="shared" si="133"/>
        <v>-0.18816568047337279</v>
      </c>
    </row>
    <row r="520" spans="1:11" ht="15.75" customHeight="1" x14ac:dyDescent="0.25">
      <c r="A520" s="11" t="s">
        <v>1119</v>
      </c>
      <c r="B520" s="12" t="s">
        <v>1121</v>
      </c>
      <c r="C520" s="32">
        <v>0</v>
      </c>
      <c r="D520" s="16">
        <v>0</v>
      </c>
      <c r="E520" s="13">
        <v>0</v>
      </c>
      <c r="F520" s="13">
        <v>0</v>
      </c>
      <c r="G520" s="126">
        <v>0</v>
      </c>
      <c r="H520" s="13">
        <v>148293</v>
      </c>
      <c r="I520" s="32">
        <v>148293</v>
      </c>
      <c r="J520" s="32">
        <v>148293</v>
      </c>
      <c r="K520" s="14">
        <v>1</v>
      </c>
    </row>
    <row r="521" spans="1:11" ht="15.75" customHeight="1" x14ac:dyDescent="0.25">
      <c r="A521" s="11" t="s">
        <v>1013</v>
      </c>
      <c r="B521" s="12" t="s">
        <v>629</v>
      </c>
      <c r="C521" s="32">
        <v>1465.2</v>
      </c>
      <c r="D521" s="16">
        <v>7430.88</v>
      </c>
      <c r="E521" s="13">
        <v>5543.09</v>
      </c>
      <c r="F521" s="13">
        <v>3089.11</v>
      </c>
      <c r="G521" s="126">
        <v>1391.94</v>
      </c>
      <c r="H521" s="13">
        <v>0</v>
      </c>
      <c r="I521" s="32">
        <v>0</v>
      </c>
      <c r="J521" s="32">
        <v>0</v>
      </c>
      <c r="K521" s="14">
        <f t="shared" si="133"/>
        <v>-1</v>
      </c>
    </row>
    <row r="522" spans="1:11" ht="15.75" customHeight="1" x14ac:dyDescent="0.25">
      <c r="A522" s="11" t="s">
        <v>1014</v>
      </c>
      <c r="B522" s="12" t="s">
        <v>923</v>
      </c>
      <c r="C522" s="32">
        <v>12669.18</v>
      </c>
      <c r="D522" s="16">
        <v>0</v>
      </c>
      <c r="E522" s="13">
        <v>24358.29</v>
      </c>
      <c r="F522" s="13">
        <v>22311.59</v>
      </c>
      <c r="G522" s="126">
        <v>12669.18</v>
      </c>
      <c r="H522" s="13">
        <v>11025</v>
      </c>
      <c r="I522" s="32">
        <v>11025</v>
      </c>
      <c r="J522" s="32">
        <v>11025</v>
      </c>
      <c r="K522" s="14">
        <f t="shared" si="133"/>
        <v>-0.1297779335363457</v>
      </c>
    </row>
    <row r="523" spans="1:11" ht="15.75" customHeight="1" x14ac:dyDescent="0.25">
      <c r="A523" s="11" t="s">
        <v>1015</v>
      </c>
      <c r="B523" s="12" t="s">
        <v>630</v>
      </c>
      <c r="C523" s="32">
        <v>13067.5</v>
      </c>
      <c r="D523" s="16">
        <v>14243</v>
      </c>
      <c r="E523" s="13">
        <v>13963.5</v>
      </c>
      <c r="F523" s="13">
        <v>13534.5</v>
      </c>
      <c r="G523" s="126">
        <v>13067.5</v>
      </c>
      <c r="H523" s="13">
        <v>11727</v>
      </c>
      <c r="I523" s="32">
        <v>11727</v>
      </c>
      <c r="J523" s="32">
        <v>11727</v>
      </c>
      <c r="K523" s="14">
        <f t="shared" si="133"/>
        <v>-0.10258274344748422</v>
      </c>
    </row>
    <row r="524" spans="1:11" ht="15.75" customHeight="1" x14ac:dyDescent="0.25">
      <c r="A524" s="11" t="s">
        <v>1016</v>
      </c>
      <c r="B524" s="12" t="s">
        <v>631</v>
      </c>
      <c r="C524" s="32">
        <v>0</v>
      </c>
      <c r="D524" s="16">
        <v>4968.6400000000003</v>
      </c>
      <c r="E524" s="13">
        <v>3200.23</v>
      </c>
      <c r="F524" s="13">
        <v>1384.34</v>
      </c>
      <c r="G524" s="126">
        <v>0</v>
      </c>
      <c r="H524" s="13">
        <v>0</v>
      </c>
      <c r="I524" s="32">
        <v>0</v>
      </c>
      <c r="J524" s="32">
        <v>0</v>
      </c>
      <c r="K524" s="14">
        <v>0</v>
      </c>
    </row>
    <row r="525" spans="1:11" ht="15.75" customHeight="1" x14ac:dyDescent="0.25">
      <c r="A525" s="19"/>
      <c r="B525" s="33" t="s">
        <v>632</v>
      </c>
      <c r="C525" s="18">
        <f t="shared" ref="C525" si="134">SUM(C517:C524)</f>
        <v>38829.39</v>
      </c>
      <c r="D525" s="18">
        <f t="shared" ref="D525:J525" si="135">SUM(D517:D524)</f>
        <v>38310.520000000004</v>
      </c>
      <c r="E525" s="18">
        <f t="shared" si="135"/>
        <v>57709.94</v>
      </c>
      <c r="F525" s="18">
        <f t="shared" si="135"/>
        <v>49409.56</v>
      </c>
      <c r="G525" s="120">
        <f t="shared" si="135"/>
        <v>38699.480000000003</v>
      </c>
      <c r="H525" s="16">
        <f t="shared" si="135"/>
        <v>180449</v>
      </c>
      <c r="I525" s="18">
        <f t="shared" si="135"/>
        <v>180449</v>
      </c>
      <c r="J525" s="18">
        <f t="shared" si="135"/>
        <v>180449</v>
      </c>
      <c r="K525" s="14">
        <f t="shared" si="133"/>
        <v>3.6472272677989532</v>
      </c>
    </row>
    <row r="526" spans="1:11" ht="15.75" customHeight="1" x14ac:dyDescent="0.25">
      <c r="A526" s="20"/>
      <c r="B526" s="21"/>
      <c r="C526" s="22"/>
      <c r="D526" s="22"/>
      <c r="E526" s="22"/>
      <c r="F526" s="22"/>
      <c r="G526" s="121"/>
      <c r="H526" s="31"/>
      <c r="I526" s="66"/>
      <c r="J526" s="22"/>
      <c r="K526" s="14"/>
    </row>
    <row r="527" spans="1:11" ht="15.75" customHeight="1" x14ac:dyDescent="0.25">
      <c r="A527" s="11" t="s">
        <v>633</v>
      </c>
      <c r="B527" s="12" t="s">
        <v>634</v>
      </c>
      <c r="C527" s="13">
        <v>3000</v>
      </c>
      <c r="D527" s="16">
        <v>2042.3</v>
      </c>
      <c r="E527" s="16">
        <v>0</v>
      </c>
      <c r="F527" s="16">
        <v>3868.36</v>
      </c>
      <c r="G527" s="120">
        <v>0</v>
      </c>
      <c r="H527" s="13">
        <v>1500</v>
      </c>
      <c r="I527" s="32">
        <v>1500</v>
      </c>
      <c r="J527" s="32">
        <v>1500</v>
      </c>
      <c r="K527" s="14">
        <f>SUM(J527-C527)/C527</f>
        <v>-0.5</v>
      </c>
    </row>
    <row r="528" spans="1:11" ht="15.75" customHeight="1" x14ac:dyDescent="0.25">
      <c r="A528" s="11" t="s">
        <v>635</v>
      </c>
      <c r="B528" s="12" t="s">
        <v>636</v>
      </c>
      <c r="C528" s="13">
        <v>1</v>
      </c>
      <c r="D528" s="16">
        <v>0</v>
      </c>
      <c r="E528" s="16">
        <v>0</v>
      </c>
      <c r="F528" s="16">
        <v>0</v>
      </c>
      <c r="G528" s="120">
        <v>0</v>
      </c>
      <c r="H528" s="13">
        <v>0</v>
      </c>
      <c r="I528" s="32">
        <v>0</v>
      </c>
      <c r="J528" s="32">
        <v>0</v>
      </c>
      <c r="K528" s="14">
        <f t="shared" ref="K528:K529" si="136">SUM(J528-C528)/C528</f>
        <v>-1</v>
      </c>
    </row>
    <row r="529" spans="1:11" ht="15.75" customHeight="1" x14ac:dyDescent="0.25">
      <c r="A529" s="19"/>
      <c r="B529" s="33" t="s">
        <v>637</v>
      </c>
      <c r="C529" s="18">
        <f t="shared" ref="C529" si="137">SUM(C527:C528)</f>
        <v>3001</v>
      </c>
      <c r="D529" s="18">
        <f t="shared" ref="D529" si="138">SUM(D527:D528)</f>
        <v>2042.3</v>
      </c>
      <c r="E529" s="18">
        <f t="shared" ref="E529:H529" si="139">SUM(E527:E528)</f>
        <v>0</v>
      </c>
      <c r="F529" s="18">
        <f>SUM(F527:F528)</f>
        <v>3868.36</v>
      </c>
      <c r="G529" s="120">
        <f>SUM(G527:G528)</f>
        <v>0</v>
      </c>
      <c r="H529" s="16">
        <f t="shared" si="139"/>
        <v>1500</v>
      </c>
      <c r="I529" s="18">
        <f t="shared" ref="I529:J529" si="140">SUM(I527:I528)</f>
        <v>1500</v>
      </c>
      <c r="J529" s="18">
        <f t="shared" si="140"/>
        <v>1500</v>
      </c>
      <c r="K529" s="14">
        <f t="shared" si="136"/>
        <v>-0.50016661112962346</v>
      </c>
    </row>
    <row r="530" spans="1:11" ht="15.75" customHeight="1" x14ac:dyDescent="0.25">
      <c r="A530" s="20"/>
      <c r="B530" s="21"/>
      <c r="C530" s="22"/>
      <c r="D530" s="22"/>
      <c r="E530" s="22"/>
      <c r="F530" s="22"/>
      <c r="G530" s="121"/>
      <c r="H530" s="31"/>
      <c r="I530" s="66"/>
      <c r="J530" s="22"/>
      <c r="K530" s="14"/>
    </row>
    <row r="531" spans="1:11" ht="15.75" customHeight="1" x14ac:dyDescent="0.25">
      <c r="A531" s="19"/>
      <c r="B531" s="19" t="s">
        <v>638</v>
      </c>
      <c r="C531" s="18">
        <f t="shared" ref="C531" si="141">SUM(C515+C525+C529)</f>
        <v>272351.78000000003</v>
      </c>
      <c r="D531" s="18">
        <f t="shared" ref="D531:J531" si="142">SUM(D515+D525+D529)</f>
        <v>257352.82</v>
      </c>
      <c r="E531" s="18">
        <f t="shared" si="142"/>
        <v>332320.64999999997</v>
      </c>
      <c r="F531" s="18">
        <f>SUM(F515+F525+F529)</f>
        <v>331899.37</v>
      </c>
      <c r="G531" s="120">
        <f>SUM(G515+G525+G529)</f>
        <v>269220.44999999995</v>
      </c>
      <c r="H531" s="16">
        <f t="shared" si="142"/>
        <v>506631.76</v>
      </c>
      <c r="I531" s="18">
        <f t="shared" si="142"/>
        <v>506631.76</v>
      </c>
      <c r="J531" s="18">
        <f t="shared" si="142"/>
        <v>506631.76</v>
      </c>
      <c r="K531" s="14">
        <f>SUM(J531-C531)/C531</f>
        <v>0.86021093748680455</v>
      </c>
    </row>
    <row r="532" spans="1:11" ht="15.75" customHeight="1" x14ac:dyDescent="0.25">
      <c r="A532" s="19"/>
      <c r="B532" s="19"/>
      <c r="C532" s="18"/>
      <c r="D532" s="18"/>
      <c r="E532" s="18"/>
      <c r="F532" s="18"/>
      <c r="G532" s="120"/>
      <c r="H532" s="16"/>
      <c r="I532" s="18"/>
      <c r="J532" s="18"/>
      <c r="K532" s="14"/>
    </row>
    <row r="533" spans="1:11" ht="15.75" customHeight="1" x14ac:dyDescent="0.25">
      <c r="A533" s="90"/>
      <c r="B533" s="91" t="s">
        <v>916</v>
      </c>
      <c r="C533" s="92">
        <f t="shared" ref="C533" si="143">C504+C531</f>
        <v>6574203.2400000002</v>
      </c>
      <c r="D533" s="92">
        <f t="shared" ref="D533:J533" si="144">D504+D531</f>
        <v>5489046.5600000005</v>
      </c>
      <c r="E533" s="92">
        <f t="shared" si="144"/>
        <v>5367820.99</v>
      </c>
      <c r="F533" s="92">
        <f t="shared" si="144"/>
        <v>5975559.6300000008</v>
      </c>
      <c r="G533" s="128">
        <f t="shared" si="144"/>
        <v>6458220.0199999986</v>
      </c>
      <c r="H533" s="93">
        <f t="shared" si="144"/>
        <v>7272001.1799999997</v>
      </c>
      <c r="I533" s="92">
        <f t="shared" si="144"/>
        <v>7271001.2800000003</v>
      </c>
      <c r="J533" s="92">
        <f t="shared" si="144"/>
        <v>7205913.2800000003</v>
      </c>
      <c r="K533" s="141">
        <f>SUM(J533-C533)/C533</f>
        <v>9.6089216736779809E-2</v>
      </c>
    </row>
    <row r="534" spans="1:11" ht="15.75" customHeight="1" x14ac:dyDescent="0.25">
      <c r="A534" s="19"/>
      <c r="B534" s="29"/>
      <c r="C534" s="18"/>
      <c r="D534" s="18"/>
      <c r="E534" s="18"/>
      <c r="F534" s="18"/>
      <c r="G534" s="120"/>
      <c r="H534" s="16"/>
      <c r="I534" s="18"/>
      <c r="J534" s="18"/>
      <c r="K534" s="14"/>
    </row>
    <row r="535" spans="1:11" ht="15.75" customHeight="1" x14ac:dyDescent="0.25">
      <c r="B535" s="29"/>
      <c r="C535" s="18"/>
      <c r="D535" s="18"/>
      <c r="E535" s="18"/>
      <c r="F535" s="18"/>
      <c r="G535" s="120"/>
      <c r="H535" s="16"/>
      <c r="I535" s="18"/>
      <c r="J535" s="18"/>
      <c r="K535" s="14"/>
    </row>
    <row r="536" spans="1:11" ht="15.75" customHeight="1" x14ac:dyDescent="0.25">
      <c r="A536" s="94"/>
      <c r="B536" s="112" t="s">
        <v>1157</v>
      </c>
      <c r="C536" s="18"/>
      <c r="D536" s="18"/>
      <c r="E536" s="18"/>
      <c r="F536" s="18"/>
      <c r="G536" s="120"/>
      <c r="H536" s="16"/>
      <c r="I536" s="18"/>
      <c r="J536" s="18"/>
      <c r="K536" s="14"/>
    </row>
    <row r="537" spans="1:11" ht="15.75" customHeight="1" x14ac:dyDescent="0.25">
      <c r="A537" s="11" t="s">
        <v>915</v>
      </c>
      <c r="B537" s="12" t="s">
        <v>976</v>
      </c>
      <c r="C537" s="31">
        <v>1</v>
      </c>
      <c r="D537" s="16">
        <v>0</v>
      </c>
      <c r="E537" s="53">
        <v>0</v>
      </c>
      <c r="F537" s="53">
        <v>0</v>
      </c>
      <c r="G537" s="121">
        <v>35000</v>
      </c>
      <c r="H537" s="31">
        <v>1</v>
      </c>
      <c r="I537" s="31">
        <v>1</v>
      </c>
      <c r="J537" s="31">
        <v>1</v>
      </c>
      <c r="K537" s="14">
        <f>SUM(J537-C537)/C537</f>
        <v>0</v>
      </c>
    </row>
    <row r="538" spans="1:11" ht="15.75" customHeight="1" x14ac:dyDescent="0.25">
      <c r="A538" s="11"/>
      <c r="B538" s="12"/>
      <c r="C538" s="31">
        <v>0</v>
      </c>
      <c r="D538" s="16"/>
      <c r="E538" s="53"/>
      <c r="F538" s="53"/>
      <c r="G538" s="121"/>
      <c r="H538" s="31"/>
      <c r="I538" s="31"/>
      <c r="J538" s="31">
        <v>0</v>
      </c>
      <c r="K538" s="14">
        <v>0</v>
      </c>
    </row>
    <row r="539" spans="1:11" ht="15.75" customHeight="1" x14ac:dyDescent="0.25">
      <c r="A539" s="11"/>
      <c r="B539" s="33" t="s">
        <v>917</v>
      </c>
      <c r="C539" s="22">
        <f t="shared" ref="C539" si="145">SUM(C537:C538)</f>
        <v>1</v>
      </c>
      <c r="D539" s="16">
        <v>0</v>
      </c>
      <c r="E539" s="22">
        <f t="shared" ref="E539" si="146">SUM(E537:E538)</f>
        <v>0</v>
      </c>
      <c r="F539" s="22">
        <v>0</v>
      </c>
      <c r="G539" s="121">
        <f>SUM(G537:G538)</f>
        <v>35000</v>
      </c>
      <c r="H539" s="53">
        <f t="shared" ref="H539:J539" si="147">SUM(H537:H538)</f>
        <v>1</v>
      </c>
      <c r="I539" s="22">
        <f t="shared" si="147"/>
        <v>1</v>
      </c>
      <c r="J539" s="22">
        <f t="shared" si="147"/>
        <v>1</v>
      </c>
      <c r="K539" s="14">
        <f>SUM(J539-C539)/C539</f>
        <v>0</v>
      </c>
    </row>
    <row r="540" spans="1:11" ht="15.75" customHeight="1" x14ac:dyDescent="0.25">
      <c r="A540" s="11"/>
      <c r="B540" s="12"/>
      <c r="C540" s="31"/>
      <c r="D540" s="16"/>
      <c r="E540" s="53"/>
      <c r="F540" s="53"/>
      <c r="G540" s="121"/>
      <c r="H540" s="31"/>
      <c r="I540" s="31"/>
      <c r="J540" s="31"/>
      <c r="K540" s="14"/>
    </row>
    <row r="541" spans="1:11" ht="15.75" customHeight="1" x14ac:dyDescent="0.25">
      <c r="A541" s="11" t="s">
        <v>1081</v>
      </c>
      <c r="B541" s="12" t="s">
        <v>1165</v>
      </c>
      <c r="C541" s="66">
        <v>9000</v>
      </c>
      <c r="D541" s="16">
        <v>0</v>
      </c>
      <c r="E541" s="53">
        <v>0</v>
      </c>
      <c r="F541" s="53">
        <v>0</v>
      </c>
      <c r="G541" s="121">
        <v>8491</v>
      </c>
      <c r="H541" s="31">
        <v>8000</v>
      </c>
      <c r="I541" s="66">
        <v>8000</v>
      </c>
      <c r="J541" s="66">
        <v>8000</v>
      </c>
      <c r="K541" s="14">
        <f>SUM(J541-C541)/C541</f>
        <v>-0.1111111111111111</v>
      </c>
    </row>
    <row r="542" spans="1:11" ht="15.75" customHeight="1" x14ac:dyDescent="0.25">
      <c r="A542" s="11" t="s">
        <v>1093</v>
      </c>
      <c r="B542" s="12" t="s">
        <v>1094</v>
      </c>
      <c r="C542" s="66">
        <v>2500</v>
      </c>
      <c r="D542" s="16">
        <v>0</v>
      </c>
      <c r="E542" s="53">
        <v>0</v>
      </c>
      <c r="F542" s="53">
        <v>0</v>
      </c>
      <c r="G542" s="121">
        <v>15965.5</v>
      </c>
      <c r="H542" s="31">
        <v>2500</v>
      </c>
      <c r="I542" s="66">
        <v>2500</v>
      </c>
      <c r="J542" s="66">
        <v>2500</v>
      </c>
      <c r="K542" s="14">
        <f t="shared" ref="K542:K546" si="148">SUM(J542-C542)/C542</f>
        <v>0</v>
      </c>
    </row>
    <row r="543" spans="1:11" ht="15.75" customHeight="1" x14ac:dyDescent="0.25">
      <c r="A543" s="11" t="s">
        <v>1079</v>
      </c>
      <c r="B543" s="12" t="s">
        <v>1164</v>
      </c>
      <c r="C543" s="66">
        <v>20000</v>
      </c>
      <c r="D543" s="16">
        <v>0</v>
      </c>
      <c r="E543" s="53">
        <v>0</v>
      </c>
      <c r="F543" s="53">
        <v>0</v>
      </c>
      <c r="G543" s="121">
        <v>5612.09</v>
      </c>
      <c r="H543" s="31">
        <v>10000</v>
      </c>
      <c r="I543" s="66">
        <v>10000</v>
      </c>
      <c r="J543" s="66">
        <v>10000</v>
      </c>
      <c r="K543" s="14">
        <f t="shared" si="148"/>
        <v>-0.5</v>
      </c>
    </row>
    <row r="544" spans="1:11" ht="15.75" customHeight="1" x14ac:dyDescent="0.25">
      <c r="A544" s="11" t="s">
        <v>1080</v>
      </c>
      <c r="B544" s="12" t="s">
        <v>1102</v>
      </c>
      <c r="C544" s="66">
        <v>6000</v>
      </c>
      <c r="D544" s="16">
        <v>0</v>
      </c>
      <c r="E544" s="53">
        <v>0</v>
      </c>
      <c r="F544" s="53">
        <v>0</v>
      </c>
      <c r="G544" s="121">
        <v>4334.6400000000003</v>
      </c>
      <c r="H544" s="31">
        <v>0</v>
      </c>
      <c r="I544" s="66">
        <v>0</v>
      </c>
      <c r="J544" s="66">
        <v>0</v>
      </c>
      <c r="K544" s="14">
        <f t="shared" si="148"/>
        <v>-1</v>
      </c>
    </row>
    <row r="545" spans="1:11" ht="15.75" customHeight="1" x14ac:dyDescent="0.25">
      <c r="A545" s="11" t="s">
        <v>1086</v>
      </c>
      <c r="B545" s="12" t="s">
        <v>1162</v>
      </c>
      <c r="C545" s="66">
        <v>9500</v>
      </c>
      <c r="D545" s="16">
        <v>0</v>
      </c>
      <c r="E545" s="53">
        <v>0</v>
      </c>
      <c r="F545" s="53">
        <v>0</v>
      </c>
      <c r="G545" s="121">
        <v>5367.5</v>
      </c>
      <c r="H545" s="31">
        <v>10000</v>
      </c>
      <c r="I545" s="66">
        <v>10000</v>
      </c>
      <c r="J545" s="66">
        <v>10000</v>
      </c>
      <c r="K545" s="14">
        <f t="shared" si="148"/>
        <v>5.2631578947368418E-2</v>
      </c>
    </row>
    <row r="546" spans="1:11" ht="15.75" customHeight="1" x14ac:dyDescent="0.25">
      <c r="A546" s="11" t="s">
        <v>1087</v>
      </c>
      <c r="B546" s="12" t="s">
        <v>1088</v>
      </c>
      <c r="C546" s="66">
        <v>16275</v>
      </c>
      <c r="D546" s="16">
        <v>0</v>
      </c>
      <c r="E546" s="53">
        <v>0</v>
      </c>
      <c r="F546" s="53">
        <v>0</v>
      </c>
      <c r="G546" s="121">
        <v>0</v>
      </c>
      <c r="H546" s="31">
        <v>16275</v>
      </c>
      <c r="I546" s="66">
        <v>16275</v>
      </c>
      <c r="J546" s="66">
        <v>16275</v>
      </c>
      <c r="K546" s="14">
        <f t="shared" si="148"/>
        <v>0</v>
      </c>
    </row>
    <row r="547" spans="1:11" ht="15.75" customHeight="1" x14ac:dyDescent="0.25">
      <c r="A547" s="11"/>
      <c r="B547" s="12"/>
      <c r="C547" s="13"/>
      <c r="D547" s="18"/>
      <c r="E547" s="16"/>
      <c r="F547" s="16"/>
      <c r="G547" s="120"/>
      <c r="H547" s="13"/>
      <c r="I547" s="13"/>
      <c r="J547" s="13"/>
      <c r="K547" s="14"/>
    </row>
    <row r="548" spans="1:11" ht="15.75" customHeight="1" x14ac:dyDescent="0.25">
      <c r="A548" s="19"/>
      <c r="B548" s="33" t="s">
        <v>646</v>
      </c>
      <c r="C548" s="18">
        <f t="shared" ref="C548:J548" si="149">SUM(C541:C547)</f>
        <v>63275</v>
      </c>
      <c r="D548" s="18">
        <f t="shared" si="149"/>
        <v>0</v>
      </c>
      <c r="E548" s="18">
        <f t="shared" si="149"/>
        <v>0</v>
      </c>
      <c r="F548" s="18">
        <f t="shared" si="149"/>
        <v>0</v>
      </c>
      <c r="G548" s="120">
        <f>SUM(G541:G547)</f>
        <v>39770.730000000003</v>
      </c>
      <c r="H548" s="18">
        <f t="shared" si="149"/>
        <v>46775</v>
      </c>
      <c r="I548" s="18">
        <f t="shared" si="149"/>
        <v>46775</v>
      </c>
      <c r="J548" s="18">
        <f t="shared" si="149"/>
        <v>46775</v>
      </c>
      <c r="K548" s="14">
        <f>SUM(J548-C548)/C548</f>
        <v>-0.26076649545634134</v>
      </c>
    </row>
    <row r="549" spans="1:11" ht="15.75" customHeight="1" x14ac:dyDescent="0.25">
      <c r="A549" s="20"/>
      <c r="B549" s="21"/>
      <c r="C549" s="22"/>
      <c r="D549" s="18"/>
      <c r="E549" s="22"/>
      <c r="F549" s="22"/>
      <c r="G549" s="121"/>
      <c r="H549" s="31"/>
      <c r="I549" s="66"/>
      <c r="J549" s="22"/>
      <c r="K549" s="14"/>
    </row>
    <row r="550" spans="1:11" ht="15.75" customHeight="1" x14ac:dyDescent="0.25">
      <c r="A550" s="11" t="s">
        <v>647</v>
      </c>
      <c r="B550" s="12" t="s">
        <v>648</v>
      </c>
      <c r="C550" s="32">
        <v>29511.46</v>
      </c>
      <c r="D550" s="16">
        <v>25701.18</v>
      </c>
      <c r="E550" s="16">
        <v>26012.75</v>
      </c>
      <c r="F550" s="16">
        <v>27380.34</v>
      </c>
      <c r="G550" s="120">
        <v>28506.68</v>
      </c>
      <c r="H550" s="13">
        <v>30693</v>
      </c>
      <c r="I550" s="32">
        <v>30693</v>
      </c>
      <c r="J550" s="32">
        <v>30693</v>
      </c>
      <c r="K550" s="14">
        <f>SUM(J550-C550)/C550</f>
        <v>4.0036650169120773E-2</v>
      </c>
    </row>
    <row r="551" spans="1:11" ht="15.75" customHeight="1" x14ac:dyDescent="0.25">
      <c r="A551" s="11" t="s">
        <v>1073</v>
      </c>
      <c r="B551" s="12" t="s">
        <v>1075</v>
      </c>
      <c r="C551" s="32">
        <v>22000</v>
      </c>
      <c r="D551" s="16">
        <v>0</v>
      </c>
      <c r="E551" s="16">
        <v>0</v>
      </c>
      <c r="F551" s="16">
        <v>0</v>
      </c>
      <c r="G551" s="120">
        <v>0</v>
      </c>
      <c r="H551" s="13">
        <v>20940</v>
      </c>
      <c r="I551" s="32">
        <v>20940</v>
      </c>
      <c r="J551" s="32">
        <v>20940</v>
      </c>
      <c r="K551" s="14">
        <f t="shared" ref="K551:K593" si="150">SUM(J551-C551)/C551</f>
        <v>-4.818181818181818E-2</v>
      </c>
    </row>
    <row r="552" spans="1:11" ht="15.75" customHeight="1" x14ac:dyDescent="0.25">
      <c r="A552" s="11" t="s">
        <v>1074</v>
      </c>
      <c r="B552" s="12" t="s">
        <v>1133</v>
      </c>
      <c r="C552" s="32">
        <v>5000</v>
      </c>
      <c r="D552" s="16">
        <v>0</v>
      </c>
      <c r="E552" s="16">
        <v>0</v>
      </c>
      <c r="F552" s="16">
        <v>0</v>
      </c>
      <c r="G552" s="120">
        <v>0</v>
      </c>
      <c r="H552" s="13">
        <v>5000</v>
      </c>
      <c r="I552" s="32">
        <v>5000</v>
      </c>
      <c r="J552" s="32">
        <v>5000</v>
      </c>
      <c r="K552" s="14">
        <f t="shared" si="150"/>
        <v>0</v>
      </c>
    </row>
    <row r="553" spans="1:11" ht="15.75" customHeight="1" x14ac:dyDescent="0.25">
      <c r="A553" s="11" t="s">
        <v>649</v>
      </c>
      <c r="B553" s="12" t="s">
        <v>650</v>
      </c>
      <c r="C553" s="32">
        <v>42510</v>
      </c>
      <c r="D553" s="16">
        <v>38793.599999999999</v>
      </c>
      <c r="E553" s="16">
        <v>38809.519999999997</v>
      </c>
      <c r="F553" s="16">
        <v>40786.120000000003</v>
      </c>
      <c r="G553" s="120">
        <v>42842.19</v>
      </c>
      <c r="H553" s="13">
        <v>44070</v>
      </c>
      <c r="I553" s="32">
        <v>44070</v>
      </c>
      <c r="J553" s="32">
        <v>44070</v>
      </c>
      <c r="K553" s="14">
        <f t="shared" si="150"/>
        <v>3.669724770642202E-2</v>
      </c>
    </row>
    <row r="554" spans="1:11" ht="15.75" customHeight="1" x14ac:dyDescent="0.25">
      <c r="A554" s="11" t="s">
        <v>651</v>
      </c>
      <c r="B554" s="12" t="s">
        <v>652</v>
      </c>
      <c r="C554" s="32">
        <v>11128</v>
      </c>
      <c r="D554" s="16">
        <v>9767.2099999999991</v>
      </c>
      <c r="E554" s="16">
        <v>10226.43</v>
      </c>
      <c r="F554" s="16">
        <v>11482.55</v>
      </c>
      <c r="G554" s="120">
        <v>8288.66</v>
      </c>
      <c r="H554" s="13">
        <v>11128</v>
      </c>
      <c r="I554" s="32">
        <v>11128</v>
      </c>
      <c r="J554" s="32">
        <v>11128</v>
      </c>
      <c r="K554" s="14">
        <f t="shared" si="150"/>
        <v>0</v>
      </c>
    </row>
    <row r="555" spans="1:11" ht="15.75" customHeight="1" x14ac:dyDescent="0.25">
      <c r="A555" s="11" t="s">
        <v>653</v>
      </c>
      <c r="B555" s="12" t="s">
        <v>654</v>
      </c>
      <c r="C555" s="32">
        <v>12968.8</v>
      </c>
      <c r="D555" s="16">
        <v>11706.63</v>
      </c>
      <c r="E555" s="16">
        <v>11926.03</v>
      </c>
      <c r="F555" s="16">
        <v>12315.34</v>
      </c>
      <c r="G555" s="120">
        <v>11903.51</v>
      </c>
      <c r="H555" s="13">
        <v>13483.6</v>
      </c>
      <c r="I555" s="32">
        <v>13483.6</v>
      </c>
      <c r="J555" s="32">
        <v>13483.6</v>
      </c>
      <c r="K555" s="14">
        <f t="shared" si="150"/>
        <v>3.9695268644747483E-2</v>
      </c>
    </row>
    <row r="556" spans="1:11" ht="15.75" customHeight="1" x14ac:dyDescent="0.25">
      <c r="A556" s="11" t="s">
        <v>655</v>
      </c>
      <c r="B556" s="12" t="s">
        <v>656</v>
      </c>
      <c r="C556" s="32">
        <v>36472.800000000003</v>
      </c>
      <c r="D556" s="16">
        <v>32315.97</v>
      </c>
      <c r="E556" s="16">
        <v>32815.33</v>
      </c>
      <c r="F556" s="16">
        <v>36101.519999999997</v>
      </c>
      <c r="G556" s="120">
        <v>37461.83</v>
      </c>
      <c r="H556" s="13">
        <v>37893</v>
      </c>
      <c r="I556" s="32">
        <v>37893</v>
      </c>
      <c r="J556" s="32">
        <v>37893</v>
      </c>
      <c r="K556" s="14">
        <f t="shared" si="150"/>
        <v>3.8938606303875682E-2</v>
      </c>
    </row>
    <row r="557" spans="1:11" ht="15.75" customHeight="1" x14ac:dyDescent="0.25">
      <c r="A557" s="11" t="s">
        <v>657</v>
      </c>
      <c r="B557" s="12" t="s">
        <v>658</v>
      </c>
      <c r="C557" s="32">
        <v>16534.34</v>
      </c>
      <c r="D557" s="16">
        <v>14338.22</v>
      </c>
      <c r="E557" s="16">
        <v>14722.33</v>
      </c>
      <c r="F557" s="16">
        <v>16531.98</v>
      </c>
      <c r="G557" s="120">
        <v>14004.32</v>
      </c>
      <c r="H557" s="13">
        <v>16209</v>
      </c>
      <c r="I557" s="32">
        <v>16209</v>
      </c>
      <c r="J557" s="32">
        <v>16209</v>
      </c>
      <c r="K557" s="14">
        <f t="shared" si="150"/>
        <v>-1.9676624528103339E-2</v>
      </c>
    </row>
    <row r="558" spans="1:11" ht="15.75" customHeight="1" x14ac:dyDescent="0.25">
      <c r="A558" s="11" t="s">
        <v>659</v>
      </c>
      <c r="B558" s="12" t="s">
        <v>970</v>
      </c>
      <c r="C558" s="32">
        <f>37574.9+2880</f>
        <v>40454.9</v>
      </c>
      <c r="D558" s="16">
        <v>24374.23</v>
      </c>
      <c r="E558" s="16">
        <v>26969.85</v>
      </c>
      <c r="F558" s="16">
        <v>25212.92</v>
      </c>
      <c r="G558" s="120">
        <v>25178.68</v>
      </c>
      <c r="H558" s="13">
        <f>38788+2880</f>
        <v>41668</v>
      </c>
      <c r="I558" s="32">
        <f>38788+2880</f>
        <v>41668</v>
      </c>
      <c r="J558" s="32">
        <f>38788+2880</f>
        <v>41668</v>
      </c>
      <c r="K558" s="14">
        <f t="shared" si="150"/>
        <v>2.9986478770186023E-2</v>
      </c>
    </row>
    <row r="559" spans="1:11" ht="15.75" customHeight="1" x14ac:dyDescent="0.25">
      <c r="A559" s="11" t="s">
        <v>660</v>
      </c>
      <c r="B559" s="12" t="s">
        <v>853</v>
      </c>
      <c r="C559" s="32">
        <v>538</v>
      </c>
      <c r="D559" s="16">
        <v>1040</v>
      </c>
      <c r="E559" s="16">
        <v>538</v>
      </c>
      <c r="F559" s="16">
        <v>538</v>
      </c>
      <c r="G559" s="120">
        <v>538</v>
      </c>
      <c r="H559" s="13">
        <v>538</v>
      </c>
      <c r="I559" s="32">
        <v>538</v>
      </c>
      <c r="J559" s="32">
        <v>538</v>
      </c>
      <c r="K559" s="14">
        <f t="shared" si="150"/>
        <v>0</v>
      </c>
    </row>
    <row r="560" spans="1:11" ht="15.75" customHeight="1" x14ac:dyDescent="0.25">
      <c r="A560" s="11" t="s">
        <v>661</v>
      </c>
      <c r="B560" s="12" t="s">
        <v>662</v>
      </c>
      <c r="C560" s="32">
        <v>8000</v>
      </c>
      <c r="D560" s="16">
        <v>538</v>
      </c>
      <c r="E560" s="16">
        <v>8316.02</v>
      </c>
      <c r="F560" s="16">
        <v>7833.39</v>
      </c>
      <c r="G560" s="120">
        <v>9065.7900000000009</v>
      </c>
      <c r="H560" s="13">
        <v>10000</v>
      </c>
      <c r="I560" s="32">
        <v>10000</v>
      </c>
      <c r="J560" s="32">
        <v>10000</v>
      </c>
      <c r="K560" s="14">
        <f t="shared" si="150"/>
        <v>0.25</v>
      </c>
    </row>
    <row r="561" spans="1:11" ht="15.75" customHeight="1" x14ac:dyDescent="0.25">
      <c r="A561" s="11" t="s">
        <v>663</v>
      </c>
      <c r="B561" s="12" t="s">
        <v>664</v>
      </c>
      <c r="C561" s="32">
        <v>3250</v>
      </c>
      <c r="D561" s="16">
        <v>7847.13</v>
      </c>
      <c r="E561" s="16">
        <v>1912.5</v>
      </c>
      <c r="F561" s="16">
        <v>1451.77</v>
      </c>
      <c r="G561" s="120">
        <v>2887.5</v>
      </c>
      <c r="H561" s="13">
        <v>3250</v>
      </c>
      <c r="I561" s="32">
        <v>3250</v>
      </c>
      <c r="J561" s="32">
        <v>3250</v>
      </c>
      <c r="K561" s="14">
        <f t="shared" si="150"/>
        <v>0</v>
      </c>
    </row>
    <row r="562" spans="1:11" ht="15.75" customHeight="1" x14ac:dyDescent="0.25">
      <c r="A562" s="11" t="s">
        <v>835</v>
      </c>
      <c r="B562" s="12" t="s">
        <v>836</v>
      </c>
      <c r="C562" s="32">
        <v>6613</v>
      </c>
      <c r="D562" s="16">
        <v>1837.5</v>
      </c>
      <c r="E562" s="16">
        <v>4498</v>
      </c>
      <c r="F562" s="16">
        <v>3191.64</v>
      </c>
      <c r="G562" s="120">
        <v>5961.2</v>
      </c>
      <c r="H562" s="13">
        <v>6742</v>
      </c>
      <c r="I562" s="32">
        <v>6742</v>
      </c>
      <c r="J562" s="32">
        <v>6742</v>
      </c>
      <c r="K562" s="14">
        <f t="shared" si="150"/>
        <v>1.9507031604415546E-2</v>
      </c>
    </row>
    <row r="563" spans="1:11" ht="15.75" customHeight="1" x14ac:dyDescent="0.25">
      <c r="A563" s="11" t="s">
        <v>665</v>
      </c>
      <c r="B563" s="12" t="s">
        <v>857</v>
      </c>
      <c r="C563" s="32">
        <v>845</v>
      </c>
      <c r="D563" s="16">
        <v>2991</v>
      </c>
      <c r="E563" s="16">
        <v>514.77</v>
      </c>
      <c r="F563" s="16">
        <v>662.15</v>
      </c>
      <c r="G563" s="120">
        <v>729.42</v>
      </c>
      <c r="H563" s="13">
        <v>845</v>
      </c>
      <c r="I563" s="32">
        <v>845</v>
      </c>
      <c r="J563" s="32">
        <v>845</v>
      </c>
      <c r="K563" s="14">
        <f t="shared" si="150"/>
        <v>0</v>
      </c>
    </row>
    <row r="564" spans="1:11" ht="15.75" customHeight="1" x14ac:dyDescent="0.25">
      <c r="A564" s="11" t="s">
        <v>666</v>
      </c>
      <c r="B564" s="12" t="s">
        <v>856</v>
      </c>
      <c r="C564" s="32">
        <v>133</v>
      </c>
      <c r="D564" s="16">
        <v>547.72</v>
      </c>
      <c r="E564" s="16">
        <v>102.74</v>
      </c>
      <c r="F564" s="16">
        <v>97.59</v>
      </c>
      <c r="G564" s="120">
        <v>112.13</v>
      </c>
      <c r="H564" s="13">
        <v>133</v>
      </c>
      <c r="I564" s="32">
        <v>133</v>
      </c>
      <c r="J564" s="32">
        <v>133</v>
      </c>
      <c r="K564" s="14">
        <f t="shared" si="150"/>
        <v>0</v>
      </c>
    </row>
    <row r="565" spans="1:11" ht="15.75" customHeight="1" x14ac:dyDescent="0.25">
      <c r="A565" s="11" t="s">
        <v>667</v>
      </c>
      <c r="B565" s="12" t="s">
        <v>668</v>
      </c>
      <c r="C565" s="32">
        <v>12074</v>
      </c>
      <c r="D565" s="16">
        <v>112.08</v>
      </c>
      <c r="E565" s="16">
        <v>9037.68</v>
      </c>
      <c r="F565" s="16">
        <v>9567.4599999999991</v>
      </c>
      <c r="G565" s="120">
        <v>9733.41</v>
      </c>
      <c r="H565" s="13">
        <v>13257</v>
      </c>
      <c r="I565" s="32">
        <v>13257</v>
      </c>
      <c r="J565" s="32">
        <v>13257</v>
      </c>
      <c r="K565" s="14">
        <f t="shared" si="150"/>
        <v>9.7979128706311078E-2</v>
      </c>
    </row>
    <row r="566" spans="1:11" ht="15.75" customHeight="1" x14ac:dyDescent="0.25">
      <c r="A566" s="11" t="s">
        <v>669</v>
      </c>
      <c r="B566" s="12" t="s">
        <v>670</v>
      </c>
      <c r="C566" s="32">
        <v>2824</v>
      </c>
      <c r="D566" s="16">
        <v>8766.7199999999993</v>
      </c>
      <c r="E566" s="16">
        <v>2113.7800000000002</v>
      </c>
      <c r="F566" s="16">
        <v>2237.5300000000002</v>
      </c>
      <c r="G566" s="120">
        <v>2281.6</v>
      </c>
      <c r="H566" s="13">
        <v>3101</v>
      </c>
      <c r="I566" s="32">
        <v>3101</v>
      </c>
      <c r="J566" s="32">
        <v>3101</v>
      </c>
      <c r="K566" s="14">
        <f t="shared" si="150"/>
        <v>9.8087818696883849E-2</v>
      </c>
    </row>
    <row r="567" spans="1:11" ht="15.75" customHeight="1" x14ac:dyDescent="0.25">
      <c r="A567" s="11" t="s">
        <v>671</v>
      </c>
      <c r="B567" s="12" t="s">
        <v>672</v>
      </c>
      <c r="C567" s="32">
        <v>26339</v>
      </c>
      <c r="D567" s="16">
        <v>2050.38</v>
      </c>
      <c r="E567" s="16">
        <v>18284.62</v>
      </c>
      <c r="F567" s="16">
        <v>19340.490000000002</v>
      </c>
      <c r="G567" s="120">
        <v>22189.79</v>
      </c>
      <c r="H567" s="13">
        <v>25888</v>
      </c>
      <c r="I567" s="32">
        <v>25888</v>
      </c>
      <c r="J567" s="32">
        <v>25888</v>
      </c>
      <c r="K567" s="14">
        <f t="shared" si="150"/>
        <v>-1.7122897604312997E-2</v>
      </c>
    </row>
    <row r="568" spans="1:11" ht="15.75" customHeight="1" x14ac:dyDescent="0.25">
      <c r="A568" s="58" t="s">
        <v>673</v>
      </c>
      <c r="B568" s="56" t="s">
        <v>674</v>
      </c>
      <c r="C568" s="74">
        <v>2000</v>
      </c>
      <c r="D568" s="57">
        <v>19971</v>
      </c>
      <c r="E568" s="57">
        <v>173</v>
      </c>
      <c r="F568" s="16">
        <v>950</v>
      </c>
      <c r="G568" s="120">
        <v>674.75</v>
      </c>
      <c r="H568" s="87">
        <v>2000</v>
      </c>
      <c r="I568" s="74">
        <v>2000</v>
      </c>
      <c r="J568" s="74">
        <v>2000</v>
      </c>
      <c r="K568" s="14">
        <f t="shared" si="150"/>
        <v>0</v>
      </c>
    </row>
    <row r="569" spans="1:11" ht="15.75" customHeight="1" x14ac:dyDescent="0.25">
      <c r="A569" s="11" t="s">
        <v>675</v>
      </c>
      <c r="B569" s="12" t="s">
        <v>858</v>
      </c>
      <c r="C569" s="32">
        <v>438</v>
      </c>
      <c r="D569" s="16">
        <v>543</v>
      </c>
      <c r="E569" s="16">
        <v>454</v>
      </c>
      <c r="F569" s="16">
        <v>408</v>
      </c>
      <c r="G569" s="120">
        <v>312</v>
      </c>
      <c r="H569" s="13">
        <v>438</v>
      </c>
      <c r="I569" s="32">
        <v>438</v>
      </c>
      <c r="J569" s="32">
        <v>438</v>
      </c>
      <c r="K569" s="14">
        <f t="shared" si="150"/>
        <v>0</v>
      </c>
    </row>
    <row r="570" spans="1:11" ht="15.75" customHeight="1" x14ac:dyDescent="0.25">
      <c r="A570" s="11" t="s">
        <v>676</v>
      </c>
      <c r="B570" s="12" t="s">
        <v>859</v>
      </c>
      <c r="C570" s="32">
        <v>3092</v>
      </c>
      <c r="D570" s="16">
        <v>454</v>
      </c>
      <c r="E570" s="16">
        <v>3450.39</v>
      </c>
      <c r="F570" s="16">
        <v>3234</v>
      </c>
      <c r="G570" s="120">
        <v>1886.82</v>
      </c>
      <c r="H570" s="13">
        <v>3092</v>
      </c>
      <c r="I570" s="32">
        <v>3092</v>
      </c>
      <c r="J570" s="32">
        <v>3092</v>
      </c>
      <c r="K570" s="14">
        <f t="shared" si="150"/>
        <v>0</v>
      </c>
    </row>
    <row r="571" spans="1:11" ht="15.75" customHeight="1" x14ac:dyDescent="0.25">
      <c r="A571" s="11" t="s">
        <v>677</v>
      </c>
      <c r="B571" s="12" t="s">
        <v>678</v>
      </c>
      <c r="C571" s="32">
        <v>1500</v>
      </c>
      <c r="D571" s="16">
        <v>88.06</v>
      </c>
      <c r="E571" s="16">
        <v>1249.55</v>
      </c>
      <c r="F571" s="16">
        <v>1185</v>
      </c>
      <c r="G571" s="120">
        <v>1521.49</v>
      </c>
      <c r="H571" s="13">
        <v>1500</v>
      </c>
      <c r="I571" s="32">
        <v>1500</v>
      </c>
      <c r="J571" s="32">
        <v>1500</v>
      </c>
      <c r="K571" s="14">
        <f t="shared" si="150"/>
        <v>0</v>
      </c>
    </row>
    <row r="572" spans="1:11" ht="15.75" customHeight="1" x14ac:dyDescent="0.25">
      <c r="A572" s="11" t="s">
        <v>679</v>
      </c>
      <c r="B572" s="12" t="s">
        <v>680</v>
      </c>
      <c r="C572" s="32">
        <v>250</v>
      </c>
      <c r="D572" s="16">
        <v>1014.29</v>
      </c>
      <c r="E572" s="16">
        <v>234.82</v>
      </c>
      <c r="F572" s="16">
        <v>150</v>
      </c>
      <c r="G572" s="120">
        <v>250</v>
      </c>
      <c r="H572" s="13">
        <v>375</v>
      </c>
      <c r="I572" s="32">
        <v>375</v>
      </c>
      <c r="J572" s="32">
        <v>375</v>
      </c>
      <c r="K572" s="14">
        <f t="shared" si="150"/>
        <v>0.5</v>
      </c>
    </row>
    <row r="573" spans="1:11" ht="15.75" customHeight="1" x14ac:dyDescent="0.25">
      <c r="A573" s="11" t="s">
        <v>681</v>
      </c>
      <c r="B573" s="12" t="s">
        <v>855</v>
      </c>
      <c r="C573" s="32">
        <v>2250</v>
      </c>
      <c r="D573" s="16">
        <v>197.24</v>
      </c>
      <c r="E573" s="16">
        <v>2250</v>
      </c>
      <c r="F573" s="16">
        <v>2250</v>
      </c>
      <c r="G573" s="120">
        <v>2250</v>
      </c>
      <c r="H573" s="13">
        <v>2250</v>
      </c>
      <c r="I573" s="32">
        <v>2250</v>
      </c>
      <c r="J573" s="32">
        <v>2250</v>
      </c>
      <c r="K573" s="14">
        <f t="shared" si="150"/>
        <v>0</v>
      </c>
    </row>
    <row r="574" spans="1:11" ht="15.75" customHeight="1" x14ac:dyDescent="0.25">
      <c r="A574" s="11" t="s">
        <v>682</v>
      </c>
      <c r="B574" s="12" t="s">
        <v>683</v>
      </c>
      <c r="C574" s="32">
        <v>1000</v>
      </c>
      <c r="D574" s="16">
        <v>2750</v>
      </c>
      <c r="E574" s="16">
        <v>779.28</v>
      </c>
      <c r="F574" s="16">
        <v>1471.98</v>
      </c>
      <c r="G574" s="120">
        <v>1369.55</v>
      </c>
      <c r="H574" s="13">
        <v>1000</v>
      </c>
      <c r="I574" s="32">
        <v>1000</v>
      </c>
      <c r="J574" s="32">
        <v>1000</v>
      </c>
      <c r="K574" s="14">
        <f t="shared" si="150"/>
        <v>0</v>
      </c>
    </row>
    <row r="575" spans="1:11" ht="15.75" customHeight="1" x14ac:dyDescent="0.25">
      <c r="A575" s="11" t="s">
        <v>684</v>
      </c>
      <c r="B575" s="12" t="s">
        <v>973</v>
      </c>
      <c r="C575" s="32">
        <v>530</v>
      </c>
      <c r="D575" s="16">
        <v>250.81</v>
      </c>
      <c r="E575" s="16">
        <v>463.2</v>
      </c>
      <c r="F575" s="16">
        <v>405</v>
      </c>
      <c r="G575" s="120">
        <v>511.8</v>
      </c>
      <c r="H575" s="13">
        <v>600</v>
      </c>
      <c r="I575" s="32">
        <v>600</v>
      </c>
      <c r="J575" s="32">
        <v>600</v>
      </c>
      <c r="K575" s="14">
        <f t="shared" si="150"/>
        <v>0.13207547169811321</v>
      </c>
    </row>
    <row r="576" spans="1:11" ht="15.75" customHeight="1" x14ac:dyDescent="0.25">
      <c r="A576" s="11" t="s">
        <v>685</v>
      </c>
      <c r="B576" s="12" t="s">
        <v>686</v>
      </c>
      <c r="C576" s="32">
        <v>900</v>
      </c>
      <c r="D576" s="16">
        <v>352.84</v>
      </c>
      <c r="E576" s="16">
        <v>705.55</v>
      </c>
      <c r="F576" s="16">
        <v>911</v>
      </c>
      <c r="G576" s="120">
        <v>1029.74</v>
      </c>
      <c r="H576" s="13">
        <v>900</v>
      </c>
      <c r="I576" s="32">
        <v>900</v>
      </c>
      <c r="J576" s="32">
        <v>900</v>
      </c>
      <c r="K576" s="14">
        <f t="shared" si="150"/>
        <v>0</v>
      </c>
    </row>
    <row r="577" spans="1:11" ht="15.75" customHeight="1" x14ac:dyDescent="0.25">
      <c r="A577" s="11" t="s">
        <v>687</v>
      </c>
      <c r="B577" s="12" t="s">
        <v>688</v>
      </c>
      <c r="C577" s="32">
        <v>1500</v>
      </c>
      <c r="D577" s="16">
        <v>707.41</v>
      </c>
      <c r="E577" s="16">
        <v>0</v>
      </c>
      <c r="F577" s="16">
        <v>0</v>
      </c>
      <c r="G577" s="120">
        <v>0</v>
      </c>
      <c r="H577" s="13">
        <v>1500</v>
      </c>
      <c r="I577" s="32">
        <v>1500</v>
      </c>
      <c r="J577" s="32">
        <v>1500</v>
      </c>
      <c r="K577" s="14">
        <f t="shared" si="150"/>
        <v>0</v>
      </c>
    </row>
    <row r="578" spans="1:11" ht="15.75" customHeight="1" x14ac:dyDescent="0.25">
      <c r="A578" s="11" t="s">
        <v>689</v>
      </c>
      <c r="B578" s="12" t="s">
        <v>690</v>
      </c>
      <c r="C578" s="32">
        <v>28000</v>
      </c>
      <c r="D578" s="16">
        <v>26518.98</v>
      </c>
      <c r="E578" s="16">
        <v>26914.55</v>
      </c>
      <c r="F578" s="16">
        <v>28126</v>
      </c>
      <c r="G578" s="120">
        <v>31587.98</v>
      </c>
      <c r="H578" s="13">
        <v>30000</v>
      </c>
      <c r="I578" s="32">
        <v>30000</v>
      </c>
      <c r="J578" s="32">
        <v>30000</v>
      </c>
      <c r="K578" s="14">
        <f t="shared" si="150"/>
        <v>7.1428571428571425E-2</v>
      </c>
    </row>
    <row r="579" spans="1:11" ht="15.75" customHeight="1" x14ac:dyDescent="0.25">
      <c r="A579" s="11" t="s">
        <v>691</v>
      </c>
      <c r="B579" s="12" t="s">
        <v>692</v>
      </c>
      <c r="C579" s="32">
        <v>7000</v>
      </c>
      <c r="D579" s="16">
        <v>2952.52</v>
      </c>
      <c r="E579" s="16">
        <v>2683.5</v>
      </c>
      <c r="F579" s="16">
        <v>3949</v>
      </c>
      <c r="G579" s="120">
        <v>3662.77</v>
      </c>
      <c r="H579" s="13">
        <v>7000</v>
      </c>
      <c r="I579" s="32">
        <v>7000</v>
      </c>
      <c r="J579" s="32">
        <v>7000</v>
      </c>
      <c r="K579" s="14">
        <f t="shared" si="150"/>
        <v>0</v>
      </c>
    </row>
    <row r="580" spans="1:11" ht="15.75" customHeight="1" x14ac:dyDescent="0.25">
      <c r="A580" s="11" t="s">
        <v>693</v>
      </c>
      <c r="B580" s="12" t="s">
        <v>848</v>
      </c>
      <c r="C580" s="32">
        <v>1800</v>
      </c>
      <c r="D580" s="16">
        <v>1069.54</v>
      </c>
      <c r="E580" s="16">
        <v>600</v>
      </c>
      <c r="F580" s="16">
        <v>1025</v>
      </c>
      <c r="G580" s="120">
        <v>2175.71</v>
      </c>
      <c r="H580" s="13">
        <v>2000</v>
      </c>
      <c r="I580" s="32">
        <v>2000</v>
      </c>
      <c r="J580" s="32">
        <v>2000</v>
      </c>
      <c r="K580" s="14">
        <f t="shared" si="150"/>
        <v>0.1111111111111111</v>
      </c>
    </row>
    <row r="581" spans="1:11" ht="15.75" customHeight="1" x14ac:dyDescent="0.25">
      <c r="A581" s="11" t="s">
        <v>694</v>
      </c>
      <c r="B581" s="12" t="s">
        <v>695</v>
      </c>
      <c r="C581" s="32">
        <v>64000</v>
      </c>
      <c r="D581" s="16">
        <v>59258.92</v>
      </c>
      <c r="E581" s="16">
        <v>54560.08</v>
      </c>
      <c r="F581" s="16">
        <v>57437</v>
      </c>
      <c r="G581" s="120">
        <v>44810.99</v>
      </c>
      <c r="H581" s="13">
        <v>80000</v>
      </c>
      <c r="I581" s="32">
        <v>80000</v>
      </c>
      <c r="J581" s="32">
        <v>80000</v>
      </c>
      <c r="K581" s="14">
        <f t="shared" si="150"/>
        <v>0.25</v>
      </c>
    </row>
    <row r="582" spans="1:11" ht="15.75" customHeight="1" x14ac:dyDescent="0.25">
      <c r="A582" s="11" t="s">
        <v>696</v>
      </c>
      <c r="B582" s="12" t="s">
        <v>1171</v>
      </c>
      <c r="C582" s="32">
        <v>1000</v>
      </c>
      <c r="D582" s="16">
        <v>488.91</v>
      </c>
      <c r="E582" s="16">
        <v>1035.3699999999999</v>
      </c>
      <c r="F582" s="16">
        <v>1555</v>
      </c>
      <c r="G582" s="120">
        <v>2617.2199999999998</v>
      </c>
      <c r="H582" s="13">
        <v>1500</v>
      </c>
      <c r="I582" s="32">
        <v>1500</v>
      </c>
      <c r="J582" s="32">
        <v>1500</v>
      </c>
      <c r="K582" s="14">
        <f t="shared" si="150"/>
        <v>0.5</v>
      </c>
    </row>
    <row r="583" spans="1:11" ht="15.75" customHeight="1" x14ac:dyDescent="0.25">
      <c r="A583" s="58" t="s">
        <v>697</v>
      </c>
      <c r="B583" s="56" t="s">
        <v>698</v>
      </c>
      <c r="C583" s="74">
        <v>25000</v>
      </c>
      <c r="D583" s="57">
        <v>13310</v>
      </c>
      <c r="E583" s="57">
        <v>24296</v>
      </c>
      <c r="F583" s="16">
        <v>12951</v>
      </c>
      <c r="G583" s="120">
        <v>31757.98</v>
      </c>
      <c r="H583" s="87">
        <v>25000</v>
      </c>
      <c r="I583" s="74">
        <v>25000</v>
      </c>
      <c r="J583" s="74">
        <v>25000</v>
      </c>
      <c r="K583" s="14">
        <f t="shared" si="150"/>
        <v>0</v>
      </c>
    </row>
    <row r="584" spans="1:11" ht="15.75" customHeight="1" x14ac:dyDescent="0.25">
      <c r="A584" s="11" t="s">
        <v>699</v>
      </c>
      <c r="B584" s="12" t="s">
        <v>860</v>
      </c>
      <c r="C584" s="32">
        <v>12580</v>
      </c>
      <c r="D584" s="16">
        <v>10001</v>
      </c>
      <c r="E584" s="16">
        <v>8988.3700000000008</v>
      </c>
      <c r="F584" s="16">
        <v>11064</v>
      </c>
      <c r="G584" s="120">
        <v>10104.23</v>
      </c>
      <c r="H584" s="13">
        <v>12580</v>
      </c>
      <c r="I584" s="32">
        <v>12580</v>
      </c>
      <c r="J584" s="32">
        <v>12580</v>
      </c>
      <c r="K584" s="14">
        <f t="shared" si="150"/>
        <v>0</v>
      </c>
    </row>
    <row r="585" spans="1:11" ht="15.75" customHeight="1" x14ac:dyDescent="0.25">
      <c r="A585" s="11" t="s">
        <v>700</v>
      </c>
      <c r="B585" s="12" t="s">
        <v>701</v>
      </c>
      <c r="C585" s="32">
        <v>1</v>
      </c>
      <c r="D585" s="16">
        <v>0</v>
      </c>
      <c r="E585" s="16">
        <v>0</v>
      </c>
      <c r="F585" s="16">
        <v>0</v>
      </c>
      <c r="G585" s="120">
        <v>0</v>
      </c>
      <c r="H585" s="13">
        <v>1</v>
      </c>
      <c r="I585" s="32">
        <v>1</v>
      </c>
      <c r="J585" s="32">
        <v>1</v>
      </c>
      <c r="K585" s="14">
        <f t="shared" si="150"/>
        <v>0</v>
      </c>
    </row>
    <row r="586" spans="1:11" ht="15.75" customHeight="1" x14ac:dyDescent="0.25">
      <c r="A586" s="11" t="s">
        <v>702</v>
      </c>
      <c r="B586" s="12" t="s">
        <v>703</v>
      </c>
      <c r="C586" s="32">
        <v>500</v>
      </c>
      <c r="D586" s="16">
        <v>232.88</v>
      </c>
      <c r="E586" s="16">
        <v>617.29999999999995</v>
      </c>
      <c r="F586" s="16">
        <v>54.5</v>
      </c>
      <c r="G586" s="120">
        <v>386.34</v>
      </c>
      <c r="H586" s="13">
        <v>500</v>
      </c>
      <c r="I586" s="32">
        <v>500</v>
      </c>
      <c r="J586" s="32">
        <v>500</v>
      </c>
      <c r="K586" s="14">
        <f t="shared" si="150"/>
        <v>0</v>
      </c>
    </row>
    <row r="587" spans="1:11" ht="15.75" customHeight="1" x14ac:dyDescent="0.25">
      <c r="A587" s="11" t="s">
        <v>704</v>
      </c>
      <c r="B587" s="12" t="s">
        <v>705</v>
      </c>
      <c r="C587" s="32">
        <v>15000</v>
      </c>
      <c r="D587" s="16">
        <v>5032.3599999999997</v>
      </c>
      <c r="E587" s="16">
        <v>14056.05</v>
      </c>
      <c r="F587" s="16">
        <v>7628</v>
      </c>
      <c r="G587" s="120">
        <v>7306.25</v>
      </c>
      <c r="H587" s="13">
        <v>15000</v>
      </c>
      <c r="I587" s="32">
        <v>15000</v>
      </c>
      <c r="J587" s="32">
        <v>15000</v>
      </c>
      <c r="K587" s="14">
        <f t="shared" si="150"/>
        <v>0</v>
      </c>
    </row>
    <row r="588" spans="1:11" ht="15.75" customHeight="1" x14ac:dyDescent="0.25">
      <c r="A588" s="11" t="s">
        <v>706</v>
      </c>
      <c r="B588" s="12" t="s">
        <v>707</v>
      </c>
      <c r="C588" s="32">
        <v>1500</v>
      </c>
      <c r="D588" s="16">
        <v>2014</v>
      </c>
      <c r="E588" s="16">
        <v>1281</v>
      </c>
      <c r="F588" s="16">
        <v>1040</v>
      </c>
      <c r="G588" s="120">
        <v>1115.81</v>
      </c>
      <c r="H588" s="13">
        <v>1500</v>
      </c>
      <c r="I588" s="32">
        <v>1500</v>
      </c>
      <c r="J588" s="32">
        <v>1500</v>
      </c>
      <c r="K588" s="14">
        <f t="shared" si="150"/>
        <v>0</v>
      </c>
    </row>
    <row r="589" spans="1:11" ht="15.75" customHeight="1" x14ac:dyDescent="0.25">
      <c r="A589" s="11" t="s">
        <v>708</v>
      </c>
      <c r="B589" s="12" t="s">
        <v>709</v>
      </c>
      <c r="C589" s="32">
        <v>1500</v>
      </c>
      <c r="D589" s="16">
        <v>1099.77</v>
      </c>
      <c r="E589" s="16">
        <v>1175.3900000000001</v>
      </c>
      <c r="F589" s="16">
        <v>996</v>
      </c>
      <c r="G589" s="120">
        <v>1118</v>
      </c>
      <c r="H589" s="13">
        <v>1500</v>
      </c>
      <c r="I589" s="32">
        <v>1500</v>
      </c>
      <c r="J589" s="32">
        <v>1500</v>
      </c>
      <c r="K589" s="14">
        <f t="shared" si="150"/>
        <v>0</v>
      </c>
    </row>
    <row r="590" spans="1:11" ht="15.75" customHeight="1" x14ac:dyDescent="0.25">
      <c r="A590" s="11" t="s">
        <v>710</v>
      </c>
      <c r="B590" s="12" t="s">
        <v>711</v>
      </c>
      <c r="C590" s="32">
        <v>3500</v>
      </c>
      <c r="D590" s="16">
        <v>2707.64</v>
      </c>
      <c r="E590" s="16">
        <v>2708.5</v>
      </c>
      <c r="F590" s="16">
        <v>2748.05</v>
      </c>
      <c r="G590" s="120">
        <v>2932.34</v>
      </c>
      <c r="H590" s="13">
        <v>3500</v>
      </c>
      <c r="I590" s="32">
        <v>3500</v>
      </c>
      <c r="J590" s="32">
        <v>3500</v>
      </c>
      <c r="K590" s="14">
        <f t="shared" si="150"/>
        <v>0</v>
      </c>
    </row>
    <row r="591" spans="1:11" ht="15.75" customHeight="1" x14ac:dyDescent="0.25">
      <c r="A591" s="11" t="s">
        <v>712</v>
      </c>
      <c r="B591" s="12" t="s">
        <v>713</v>
      </c>
      <c r="C591" s="32">
        <v>9000</v>
      </c>
      <c r="D591" s="16">
        <v>8563.35</v>
      </c>
      <c r="E591" s="16">
        <v>7669.6</v>
      </c>
      <c r="F591" s="16">
        <v>10875</v>
      </c>
      <c r="G591" s="120">
        <v>14061.65</v>
      </c>
      <c r="H591" s="13">
        <v>9000</v>
      </c>
      <c r="I591" s="32">
        <v>9000</v>
      </c>
      <c r="J591" s="32">
        <v>9000</v>
      </c>
      <c r="K591" s="14">
        <f t="shared" si="150"/>
        <v>0</v>
      </c>
    </row>
    <row r="592" spans="1:11" ht="15.75" customHeight="1" x14ac:dyDescent="0.25">
      <c r="A592" s="11" t="s">
        <v>714</v>
      </c>
      <c r="B592" s="12" t="s">
        <v>715</v>
      </c>
      <c r="C592" s="32">
        <v>6000</v>
      </c>
      <c r="D592" s="16">
        <v>4088.25</v>
      </c>
      <c r="E592" s="16">
        <v>5889.6</v>
      </c>
      <c r="F592" s="16">
        <v>5052.93</v>
      </c>
      <c r="G592" s="120">
        <v>6265.17</v>
      </c>
      <c r="H592" s="13">
        <v>6000</v>
      </c>
      <c r="I592" s="32">
        <v>6000</v>
      </c>
      <c r="J592" s="32">
        <v>6000</v>
      </c>
      <c r="K592" s="14">
        <f t="shared" si="150"/>
        <v>0</v>
      </c>
    </row>
    <row r="593" spans="1:11" ht="15.75" customHeight="1" x14ac:dyDescent="0.25">
      <c r="A593" s="11" t="s">
        <v>716</v>
      </c>
      <c r="B593" s="12" t="s">
        <v>717</v>
      </c>
      <c r="C593" s="32">
        <v>5000</v>
      </c>
      <c r="D593" s="16">
        <v>1280</v>
      </c>
      <c r="E593" s="16">
        <v>33216.78</v>
      </c>
      <c r="F593" s="16">
        <v>10976</v>
      </c>
      <c r="G593" s="120">
        <v>4010.83</v>
      </c>
      <c r="H593" s="13">
        <v>5000</v>
      </c>
      <c r="I593" s="32">
        <v>5000</v>
      </c>
      <c r="J593" s="32">
        <v>5000</v>
      </c>
      <c r="K593" s="14">
        <f t="shared" si="150"/>
        <v>0</v>
      </c>
    </row>
    <row r="594" spans="1:11" ht="15.75" customHeight="1" x14ac:dyDescent="0.25">
      <c r="A594" s="19"/>
      <c r="B594" s="33" t="s">
        <v>718</v>
      </c>
      <c r="C594" s="18">
        <f t="shared" ref="C594" si="151">SUM(C550:C593)</f>
        <v>472037.3</v>
      </c>
      <c r="D594" s="18">
        <f t="shared" ref="D594:J594" si="152">SUM(D550:D593)</f>
        <v>347674.33999999997</v>
      </c>
      <c r="E594" s="18">
        <f t="shared" si="152"/>
        <v>402252.22999999986</v>
      </c>
      <c r="F594" s="18">
        <f t="shared" si="152"/>
        <v>381173.25</v>
      </c>
      <c r="G594" s="120">
        <f>SUM(G550:G593)</f>
        <v>395404.13000000006</v>
      </c>
      <c r="H594" s="16">
        <f>SUM(H550:H593)</f>
        <v>498574.6</v>
      </c>
      <c r="I594" s="18">
        <f t="shared" si="152"/>
        <v>498574.6</v>
      </c>
      <c r="J594" s="18">
        <f t="shared" si="152"/>
        <v>498574.6</v>
      </c>
      <c r="K594" s="14">
        <f>SUM(J594-C594)/C594</f>
        <v>5.621865051766034E-2</v>
      </c>
    </row>
    <row r="595" spans="1:11" ht="15.75" customHeight="1" x14ac:dyDescent="0.25">
      <c r="A595" s="20"/>
      <c r="B595" s="39"/>
      <c r="C595" s="22"/>
      <c r="D595" s="22"/>
      <c r="E595" s="22"/>
      <c r="F595" s="22"/>
      <c r="G595" s="121"/>
      <c r="H595" s="31"/>
      <c r="I595" s="66"/>
      <c r="J595" s="22"/>
      <c r="K595" s="14"/>
    </row>
    <row r="596" spans="1:11" ht="15.75" customHeight="1" x14ac:dyDescent="0.25">
      <c r="A596" s="11" t="s">
        <v>719</v>
      </c>
      <c r="B596" s="12" t="s">
        <v>616</v>
      </c>
      <c r="C596" s="32">
        <v>9057</v>
      </c>
      <c r="D596" s="16">
        <v>9057</v>
      </c>
      <c r="E596" s="16">
        <v>9057</v>
      </c>
      <c r="F596" s="16">
        <v>9057</v>
      </c>
      <c r="G596" s="120">
        <v>9057</v>
      </c>
      <c r="H596" s="13">
        <v>9057</v>
      </c>
      <c r="I596" s="32">
        <v>9057</v>
      </c>
      <c r="J596" s="32">
        <v>9057</v>
      </c>
      <c r="K596" s="14">
        <f>SUM(J596-C596)/C596</f>
        <v>0</v>
      </c>
    </row>
    <row r="597" spans="1:11" ht="15.75" customHeight="1" x14ac:dyDescent="0.25">
      <c r="A597" s="11" t="s">
        <v>851</v>
      </c>
      <c r="B597" s="12" t="s">
        <v>819</v>
      </c>
      <c r="C597" s="32">
        <v>43571</v>
      </c>
      <c r="D597" s="16">
        <v>43571.43</v>
      </c>
      <c r="E597" s="16">
        <v>43571.43</v>
      </c>
      <c r="F597" s="16">
        <v>43571</v>
      </c>
      <c r="G597" s="120">
        <v>43571.43</v>
      </c>
      <c r="H597" s="13">
        <v>43571</v>
      </c>
      <c r="I597" s="32">
        <v>43571</v>
      </c>
      <c r="J597" s="32">
        <v>43571</v>
      </c>
      <c r="K597" s="14">
        <f t="shared" ref="K597:K599" si="153">SUM(J597-C597)/C597</f>
        <v>0</v>
      </c>
    </row>
    <row r="598" spans="1:11" ht="15.75" customHeight="1" x14ac:dyDescent="0.25">
      <c r="A598" s="11" t="s">
        <v>1017</v>
      </c>
      <c r="B598" s="12" t="s">
        <v>627</v>
      </c>
      <c r="C598" s="18">
        <v>1163.82</v>
      </c>
      <c r="D598" s="16">
        <v>2071</v>
      </c>
      <c r="E598" s="16">
        <v>1841</v>
      </c>
      <c r="F598" s="16">
        <v>1331.43</v>
      </c>
      <c r="G598" s="120">
        <v>1163.82</v>
      </c>
      <c r="H598" s="16">
        <v>951</v>
      </c>
      <c r="I598" s="18">
        <v>951</v>
      </c>
      <c r="J598" s="18">
        <v>951</v>
      </c>
      <c r="K598" s="14">
        <f t="shared" si="153"/>
        <v>-0.18286332938083205</v>
      </c>
    </row>
    <row r="599" spans="1:11" ht="15.75" customHeight="1" x14ac:dyDescent="0.25">
      <c r="A599" s="11" t="s">
        <v>1018</v>
      </c>
      <c r="B599" s="12" t="s">
        <v>820</v>
      </c>
      <c r="C599" s="32">
        <v>2287.5</v>
      </c>
      <c r="D599" s="16">
        <v>6635.57</v>
      </c>
      <c r="E599" s="16">
        <v>5546.09</v>
      </c>
      <c r="F599" s="16">
        <v>3508.59</v>
      </c>
      <c r="G599" s="120">
        <v>2272.6799999999998</v>
      </c>
      <c r="H599" s="13">
        <v>1525</v>
      </c>
      <c r="I599" s="32">
        <v>1525</v>
      </c>
      <c r="J599" s="32">
        <v>1525</v>
      </c>
      <c r="K599" s="14">
        <f t="shared" si="153"/>
        <v>-0.33333333333333331</v>
      </c>
    </row>
    <row r="600" spans="1:11" ht="15.75" customHeight="1" x14ac:dyDescent="0.25">
      <c r="A600" s="19"/>
      <c r="B600" s="33" t="s">
        <v>720</v>
      </c>
      <c r="C600" s="18">
        <f t="shared" ref="C600:J600" si="154">SUM(C596:C599)</f>
        <v>56079.32</v>
      </c>
      <c r="D600" s="18">
        <f t="shared" si="154"/>
        <v>61335</v>
      </c>
      <c r="E600" s="18">
        <f t="shared" si="154"/>
        <v>60015.520000000004</v>
      </c>
      <c r="F600" s="18">
        <f t="shared" si="154"/>
        <v>57468.020000000004</v>
      </c>
      <c r="G600" s="120">
        <f t="shared" si="154"/>
        <v>56064.93</v>
      </c>
      <c r="H600" s="16">
        <f t="shared" si="154"/>
        <v>55104</v>
      </c>
      <c r="I600" s="18">
        <f t="shared" si="154"/>
        <v>55104</v>
      </c>
      <c r="J600" s="18">
        <f t="shared" si="154"/>
        <v>55104</v>
      </c>
      <c r="K600" s="14">
        <f>SUM(J600-C600)/C600</f>
        <v>-1.7391794337021201E-2</v>
      </c>
    </row>
    <row r="601" spans="1:11" ht="15.75" customHeight="1" x14ac:dyDescent="0.25">
      <c r="A601" s="19"/>
      <c r="B601" s="33"/>
      <c r="C601" s="18"/>
      <c r="D601" s="18"/>
      <c r="E601" s="18"/>
      <c r="F601" s="18"/>
      <c r="G601" s="120"/>
      <c r="H601" s="16"/>
      <c r="I601" s="18"/>
      <c r="J601" s="18"/>
      <c r="K601" s="14"/>
    </row>
    <row r="602" spans="1:11" ht="15.75" customHeight="1" x14ac:dyDescent="0.25">
      <c r="A602" s="94"/>
      <c r="B602" s="94" t="s">
        <v>721</v>
      </c>
      <c r="C602" s="95">
        <f t="shared" ref="C602:J602" si="155">+C594+C600+C548</f>
        <v>591391.62</v>
      </c>
      <c r="D602" s="95">
        <f t="shared" si="155"/>
        <v>409009.33999999997</v>
      </c>
      <c r="E602" s="95">
        <f t="shared" si="155"/>
        <v>462267.74999999988</v>
      </c>
      <c r="F602" s="95">
        <f t="shared" si="155"/>
        <v>438641.27</v>
      </c>
      <c r="G602" s="129">
        <f>+G594+G600+G548+G537</f>
        <v>526239.79</v>
      </c>
      <c r="H602" s="96">
        <f t="shared" si="155"/>
        <v>600453.6</v>
      </c>
      <c r="I602" s="95">
        <f t="shared" si="155"/>
        <v>600453.6</v>
      </c>
      <c r="J602" s="95">
        <f t="shared" si="155"/>
        <v>600453.6</v>
      </c>
      <c r="K602" s="142">
        <f>SUM(J602-C602)/C602</f>
        <v>1.5323145769295787E-2</v>
      </c>
    </row>
    <row r="603" spans="1:11" ht="15.75" customHeight="1" x14ac:dyDescent="0.25">
      <c r="A603" s="114"/>
      <c r="B603" s="114"/>
      <c r="C603" s="115"/>
      <c r="D603" s="115"/>
      <c r="E603" s="115"/>
      <c r="F603" s="115"/>
      <c r="G603" s="130"/>
      <c r="H603" s="57"/>
      <c r="I603" s="115"/>
      <c r="J603" s="115"/>
      <c r="K603" s="116"/>
    </row>
    <row r="604" spans="1:11" ht="15.75" customHeight="1" x14ac:dyDescent="0.25">
      <c r="A604" s="20"/>
      <c r="B604" s="21"/>
      <c r="C604" s="22"/>
      <c r="D604" s="16"/>
      <c r="E604" s="22"/>
      <c r="F604" s="22"/>
      <c r="G604" s="121"/>
      <c r="H604" s="31"/>
      <c r="I604" s="66"/>
      <c r="J604" s="22"/>
      <c r="K604" s="14"/>
    </row>
    <row r="605" spans="1:11" ht="15.75" customHeight="1" x14ac:dyDescent="0.25">
      <c r="A605" s="97"/>
      <c r="B605" s="113" t="s">
        <v>1158</v>
      </c>
      <c r="C605" s="22"/>
      <c r="D605" s="16"/>
      <c r="E605" s="22"/>
      <c r="F605" s="22"/>
      <c r="G605" s="121"/>
      <c r="H605" s="31"/>
      <c r="I605" s="66"/>
      <c r="J605" s="22"/>
      <c r="K605" s="14"/>
    </row>
    <row r="606" spans="1:11" ht="15.75" customHeight="1" x14ac:dyDescent="0.25">
      <c r="A606" s="11" t="s">
        <v>722</v>
      </c>
      <c r="B606" s="12" t="s">
        <v>976</v>
      </c>
      <c r="C606" s="16">
        <v>1</v>
      </c>
      <c r="D606" s="22">
        <v>0</v>
      </c>
      <c r="E606" s="16">
        <v>0</v>
      </c>
      <c r="F606" s="16">
        <v>0</v>
      </c>
      <c r="G606" s="120">
        <v>35000</v>
      </c>
      <c r="H606" s="13">
        <v>35000</v>
      </c>
      <c r="I606" s="13">
        <v>35000</v>
      </c>
      <c r="J606" s="16">
        <v>35000</v>
      </c>
      <c r="K606" s="14">
        <v>1</v>
      </c>
    </row>
    <row r="607" spans="1:11" ht="15.75" customHeight="1" x14ac:dyDescent="0.25">
      <c r="A607" s="20"/>
      <c r="B607" s="21"/>
      <c r="C607" s="22"/>
      <c r="D607" s="18"/>
      <c r="E607" s="22"/>
      <c r="F607" s="22"/>
      <c r="G607" s="121"/>
      <c r="H607" s="31"/>
      <c r="I607" s="66"/>
      <c r="J607" s="22"/>
      <c r="K607" s="14"/>
    </row>
    <row r="608" spans="1:11" ht="15.75" customHeight="1" x14ac:dyDescent="0.25">
      <c r="A608" s="19"/>
      <c r="B608" s="33" t="s">
        <v>723</v>
      </c>
      <c r="C608" s="18">
        <f t="shared" ref="C608" si="156">SUM(C604:C607)</f>
        <v>1</v>
      </c>
      <c r="D608" s="22">
        <v>0</v>
      </c>
      <c r="E608" s="18">
        <f t="shared" ref="E608" si="157">SUM(E604:E607)</f>
        <v>0</v>
      </c>
      <c r="F608" s="18">
        <v>0</v>
      </c>
      <c r="G608" s="120">
        <f>SUM(G606:G607)</f>
        <v>35000</v>
      </c>
      <c r="H608" s="18">
        <f t="shared" ref="H608:I608" si="158">SUM(H606:H607)</f>
        <v>35000</v>
      </c>
      <c r="I608" s="18">
        <f t="shared" si="158"/>
        <v>35000</v>
      </c>
      <c r="J608" s="18">
        <f t="shared" ref="J608" si="159">SUM(J604:J607)</f>
        <v>35000</v>
      </c>
      <c r="K608" s="14">
        <v>1</v>
      </c>
    </row>
    <row r="609" spans="1:11" ht="15.75" customHeight="1" x14ac:dyDescent="0.25">
      <c r="A609" s="20"/>
      <c r="B609" s="21"/>
      <c r="C609" s="22"/>
      <c r="E609" s="22"/>
      <c r="F609" s="22"/>
      <c r="G609" s="121"/>
      <c r="H609" s="31"/>
      <c r="I609" s="66"/>
      <c r="J609" s="22"/>
      <c r="K609" s="14"/>
    </row>
    <row r="610" spans="1:11" ht="15.75" customHeight="1" x14ac:dyDescent="0.25">
      <c r="A610" s="11" t="s">
        <v>725</v>
      </c>
      <c r="B610" s="12" t="s">
        <v>726</v>
      </c>
      <c r="C610" s="32">
        <v>57286.94</v>
      </c>
      <c r="D610" s="16">
        <v>51523.89</v>
      </c>
      <c r="E610" s="16">
        <v>51226.94</v>
      </c>
      <c r="F610" s="16">
        <v>56677.95</v>
      </c>
      <c r="G610" s="120">
        <v>58597.89</v>
      </c>
      <c r="H610" s="13">
        <v>59580</v>
      </c>
      <c r="I610" s="32">
        <v>59580</v>
      </c>
      <c r="J610" s="32">
        <v>59580</v>
      </c>
      <c r="K610" s="14">
        <f>SUM(J610-C610)/C610</f>
        <v>4.002762235162146E-2</v>
      </c>
    </row>
    <row r="611" spans="1:11" ht="15.75" customHeight="1" x14ac:dyDescent="0.25">
      <c r="A611" s="11" t="s">
        <v>727</v>
      </c>
      <c r="B611" s="12" t="s">
        <v>1076</v>
      </c>
      <c r="C611" s="32">
        <v>22000</v>
      </c>
      <c r="D611" s="16">
        <v>0</v>
      </c>
      <c r="E611" s="16">
        <v>0</v>
      </c>
      <c r="F611" s="16">
        <v>0</v>
      </c>
      <c r="G611" s="120">
        <v>0</v>
      </c>
      <c r="H611" s="13">
        <v>20939.2</v>
      </c>
      <c r="I611" s="32">
        <v>20939.2</v>
      </c>
      <c r="J611" s="32">
        <v>20939.2</v>
      </c>
      <c r="K611" s="14">
        <f t="shared" ref="K611:K656" si="160">SUM(J611-C611)/C611</f>
        <v>-4.8218181818181785E-2</v>
      </c>
    </row>
    <row r="612" spans="1:11" ht="15.75" customHeight="1" x14ac:dyDescent="0.25">
      <c r="A612" s="11" t="s">
        <v>1077</v>
      </c>
      <c r="B612" s="12" t="s">
        <v>1134</v>
      </c>
      <c r="C612" s="32">
        <v>5000</v>
      </c>
      <c r="D612" s="16">
        <v>0</v>
      </c>
      <c r="E612" s="16">
        <v>0</v>
      </c>
      <c r="F612" s="16">
        <v>0</v>
      </c>
      <c r="G612" s="120">
        <v>0</v>
      </c>
      <c r="H612" s="13">
        <v>5000</v>
      </c>
      <c r="I612" s="32">
        <v>5000</v>
      </c>
      <c r="J612" s="32">
        <v>5000</v>
      </c>
      <c r="K612" s="14">
        <f t="shared" si="160"/>
        <v>0</v>
      </c>
    </row>
    <row r="613" spans="1:11" ht="15.75" customHeight="1" x14ac:dyDescent="0.25">
      <c r="A613" s="11" t="s">
        <v>1113</v>
      </c>
      <c r="B613" s="12" t="s">
        <v>728</v>
      </c>
      <c r="C613" s="32">
        <v>14170</v>
      </c>
      <c r="D613" s="16">
        <v>12687.71</v>
      </c>
      <c r="E613" s="16">
        <v>13067.15</v>
      </c>
      <c r="F613" s="16">
        <v>15065.39</v>
      </c>
      <c r="G613" s="120">
        <v>13150.87</v>
      </c>
      <c r="H613" s="13">
        <v>14690</v>
      </c>
      <c r="I613" s="32">
        <v>14690</v>
      </c>
      <c r="J613" s="32">
        <v>14690</v>
      </c>
      <c r="K613" s="14">
        <f t="shared" si="160"/>
        <v>3.669724770642202E-2</v>
      </c>
    </row>
    <row r="614" spans="1:11" ht="15.75" customHeight="1" x14ac:dyDescent="0.25">
      <c r="A614" s="11" t="s">
        <v>729</v>
      </c>
      <c r="B614" s="12" t="s">
        <v>804</v>
      </c>
      <c r="C614" s="32">
        <v>33384</v>
      </c>
      <c r="D614" s="16">
        <v>29296.02</v>
      </c>
      <c r="E614" s="16">
        <v>30647.33</v>
      </c>
      <c r="F614" s="16">
        <v>32424.65</v>
      </c>
      <c r="G614" s="120">
        <v>27065.919999999998</v>
      </c>
      <c r="H614" s="13">
        <v>33384</v>
      </c>
      <c r="I614" s="32">
        <v>33384</v>
      </c>
      <c r="J614" s="32">
        <v>33384</v>
      </c>
      <c r="K614" s="14">
        <f t="shared" si="160"/>
        <v>0</v>
      </c>
    </row>
    <row r="615" spans="1:11" ht="15.75" customHeight="1" x14ac:dyDescent="0.25">
      <c r="A615" s="11" t="s">
        <v>730</v>
      </c>
      <c r="B615" s="12" t="s">
        <v>971</v>
      </c>
      <c r="C615" s="32">
        <v>38906.400000000001</v>
      </c>
      <c r="D615" s="16">
        <v>35584.93</v>
      </c>
      <c r="E615" s="16">
        <v>35978.53</v>
      </c>
      <c r="F615" s="16">
        <v>39111.58</v>
      </c>
      <c r="G615" s="120">
        <v>39992.22</v>
      </c>
      <c r="H615" s="13">
        <v>40450.800000000003</v>
      </c>
      <c r="I615" s="32">
        <v>40450.800000000003</v>
      </c>
      <c r="J615" s="32">
        <v>40450.800000000003</v>
      </c>
      <c r="K615" s="14">
        <f t="shared" si="160"/>
        <v>3.9695268644747428E-2</v>
      </c>
    </row>
    <row r="616" spans="1:11" ht="15.75" customHeight="1" x14ac:dyDescent="0.25">
      <c r="A616" s="11" t="s">
        <v>731</v>
      </c>
      <c r="B616" s="12" t="s">
        <v>732</v>
      </c>
      <c r="C616" s="32">
        <v>12157.6</v>
      </c>
      <c r="D616" s="16">
        <v>10612.73</v>
      </c>
      <c r="E616" s="16">
        <v>11038.44</v>
      </c>
      <c r="F616" s="16">
        <v>11849.08</v>
      </c>
      <c r="G616" s="120">
        <v>11529.13</v>
      </c>
      <c r="H616" s="13">
        <v>12630.8</v>
      </c>
      <c r="I616" s="32">
        <v>12630.8</v>
      </c>
      <c r="J616" s="32">
        <v>12630.8</v>
      </c>
      <c r="K616" s="14">
        <f t="shared" si="160"/>
        <v>3.8922155688622666E-2</v>
      </c>
    </row>
    <row r="617" spans="1:11" ht="15.75" customHeight="1" x14ac:dyDescent="0.25">
      <c r="A617" s="11" t="s">
        <v>733</v>
      </c>
      <c r="B617" s="12" t="s">
        <v>734</v>
      </c>
      <c r="C617" s="32">
        <v>32096.06</v>
      </c>
      <c r="D617" s="16">
        <v>28661.41</v>
      </c>
      <c r="E617" s="16">
        <v>29272.240000000002</v>
      </c>
      <c r="F617" s="16">
        <v>31197.48</v>
      </c>
      <c r="G617" s="120">
        <v>31926.080000000002</v>
      </c>
      <c r="H617" s="13">
        <v>31464.58</v>
      </c>
      <c r="I617" s="32">
        <v>31464.58</v>
      </c>
      <c r="J617" s="32">
        <v>31464.58</v>
      </c>
      <c r="K617" s="14">
        <f t="shared" si="160"/>
        <v>-1.9674689042829541E-2</v>
      </c>
    </row>
    <row r="618" spans="1:11" ht="15.75" customHeight="1" x14ac:dyDescent="0.25">
      <c r="A618" s="11" t="s">
        <v>735</v>
      </c>
      <c r="B618" s="12" t="s">
        <v>972</v>
      </c>
      <c r="C618" s="32">
        <v>40457</v>
      </c>
      <c r="D618" s="16">
        <v>28257.37</v>
      </c>
      <c r="E618" s="16">
        <v>26969.84</v>
      </c>
      <c r="F618" s="16">
        <v>25212.92</v>
      </c>
      <c r="G618" s="120">
        <v>26298.68</v>
      </c>
      <c r="H618" s="13">
        <f>38788+2880</f>
        <v>41668</v>
      </c>
      <c r="I618" s="32">
        <f>38788+2880</f>
        <v>41668</v>
      </c>
      <c r="J618" s="32">
        <f>38788+2880</f>
        <v>41668</v>
      </c>
      <c r="K618" s="14">
        <f t="shared" si="160"/>
        <v>2.9933015300195268E-2</v>
      </c>
    </row>
    <row r="619" spans="1:11" ht="15.75" customHeight="1" x14ac:dyDescent="0.25">
      <c r="A619" s="11" t="s">
        <v>736</v>
      </c>
      <c r="B619" s="12" t="s">
        <v>861</v>
      </c>
      <c r="C619" s="32">
        <v>538</v>
      </c>
      <c r="D619" s="16">
        <v>1040</v>
      </c>
      <c r="E619" s="16">
        <v>538</v>
      </c>
      <c r="F619" s="16">
        <v>538</v>
      </c>
      <c r="G619" s="120">
        <v>538</v>
      </c>
      <c r="H619" s="13">
        <v>538</v>
      </c>
      <c r="I619" s="32">
        <v>538</v>
      </c>
      <c r="J619" s="32">
        <v>538</v>
      </c>
      <c r="K619" s="14">
        <f t="shared" si="160"/>
        <v>0</v>
      </c>
    </row>
    <row r="620" spans="1:11" ht="15.75" customHeight="1" x14ac:dyDescent="0.25">
      <c r="A620" s="11" t="s">
        <v>737</v>
      </c>
      <c r="B620" s="12" t="s">
        <v>738</v>
      </c>
      <c r="C620" s="32">
        <v>6475</v>
      </c>
      <c r="D620" s="16">
        <v>538</v>
      </c>
      <c r="E620" s="16">
        <v>7956.81</v>
      </c>
      <c r="F620" s="16">
        <v>7814.94</v>
      </c>
      <c r="G620" s="120">
        <v>8162.93</v>
      </c>
      <c r="H620" s="13">
        <v>8500</v>
      </c>
      <c r="I620" s="32">
        <v>8500</v>
      </c>
      <c r="J620" s="32">
        <v>8500</v>
      </c>
      <c r="K620" s="14">
        <f t="shared" si="160"/>
        <v>0.31274131274131273</v>
      </c>
    </row>
    <row r="621" spans="1:11" ht="15.75" customHeight="1" x14ac:dyDescent="0.25">
      <c r="A621" s="11" t="s">
        <v>739</v>
      </c>
      <c r="B621" s="12" t="s">
        <v>740</v>
      </c>
      <c r="C621" s="32">
        <v>1950</v>
      </c>
      <c r="D621" s="16">
        <v>7125.14</v>
      </c>
      <c r="E621" s="16">
        <v>1912.5</v>
      </c>
      <c r="F621" s="16">
        <v>1451.83</v>
      </c>
      <c r="G621" s="120">
        <v>2887.5</v>
      </c>
      <c r="H621" s="13">
        <v>3250</v>
      </c>
      <c r="I621" s="32">
        <v>3250</v>
      </c>
      <c r="J621" s="32">
        <v>3250</v>
      </c>
      <c r="K621" s="14">
        <f t="shared" si="160"/>
        <v>0.66666666666666663</v>
      </c>
    </row>
    <row r="622" spans="1:11" ht="15.75" customHeight="1" x14ac:dyDescent="0.25">
      <c r="A622" s="11" t="s">
        <v>741</v>
      </c>
      <c r="B622" s="12" t="s">
        <v>742</v>
      </c>
      <c r="C622" s="32">
        <v>8633</v>
      </c>
      <c r="D622" s="16">
        <v>1837.5</v>
      </c>
      <c r="E622" s="16">
        <v>5720</v>
      </c>
      <c r="F622" s="16">
        <v>4304.04</v>
      </c>
      <c r="G622" s="120">
        <v>7657.69</v>
      </c>
      <c r="H622" s="13">
        <v>8895</v>
      </c>
      <c r="I622" s="32">
        <v>8895</v>
      </c>
      <c r="J622" s="32">
        <v>8895</v>
      </c>
      <c r="K622" s="14">
        <f t="shared" si="160"/>
        <v>3.0348662110506196E-2</v>
      </c>
    </row>
    <row r="623" spans="1:11" ht="15.75" customHeight="1" x14ac:dyDescent="0.25">
      <c r="A623" s="11" t="s">
        <v>743</v>
      </c>
      <c r="B623" s="12" t="s">
        <v>862</v>
      </c>
      <c r="C623" s="32">
        <v>1020</v>
      </c>
      <c r="D623" s="16">
        <v>3758</v>
      </c>
      <c r="E623" s="16">
        <v>638.9</v>
      </c>
      <c r="F623" s="16">
        <v>698.72</v>
      </c>
      <c r="G623" s="120">
        <v>729.36</v>
      </c>
      <c r="H623" s="13">
        <v>1020</v>
      </c>
      <c r="I623" s="32">
        <v>1020</v>
      </c>
      <c r="J623" s="32">
        <v>1020</v>
      </c>
      <c r="K623" s="14">
        <f t="shared" si="160"/>
        <v>0</v>
      </c>
    </row>
    <row r="624" spans="1:11" ht="15.75" customHeight="1" x14ac:dyDescent="0.25">
      <c r="A624" s="11" t="s">
        <v>744</v>
      </c>
      <c r="B624" s="12" t="s">
        <v>863</v>
      </c>
      <c r="C624" s="32">
        <v>162</v>
      </c>
      <c r="D624" s="16">
        <v>593.35</v>
      </c>
      <c r="E624" s="16">
        <v>128.26</v>
      </c>
      <c r="F624" s="16">
        <v>111.98</v>
      </c>
      <c r="G624" s="120">
        <v>112.13</v>
      </c>
      <c r="H624" s="13">
        <v>162</v>
      </c>
      <c r="I624" s="32">
        <v>162</v>
      </c>
      <c r="J624" s="32">
        <v>162</v>
      </c>
      <c r="K624" s="14">
        <f t="shared" si="160"/>
        <v>0</v>
      </c>
    </row>
    <row r="625" spans="1:11" ht="15.75" customHeight="1" x14ac:dyDescent="0.25">
      <c r="A625" s="11" t="s">
        <v>745</v>
      </c>
      <c r="B625" s="12" t="s">
        <v>746</v>
      </c>
      <c r="C625" s="32">
        <v>14471</v>
      </c>
      <c r="D625" s="16">
        <v>239.53</v>
      </c>
      <c r="E625" s="16">
        <v>11270.44</v>
      </c>
      <c r="F625" s="16">
        <v>12322.3</v>
      </c>
      <c r="G625" s="120">
        <v>12624.67</v>
      </c>
      <c r="H625" s="13">
        <v>15690</v>
      </c>
      <c r="I625" s="32">
        <v>15690</v>
      </c>
      <c r="J625" s="32">
        <v>15690</v>
      </c>
      <c r="K625" s="14">
        <f t="shared" si="160"/>
        <v>8.4237440398037461E-2</v>
      </c>
    </row>
    <row r="626" spans="1:11" ht="15.75" customHeight="1" x14ac:dyDescent="0.25">
      <c r="A626" s="11" t="s">
        <v>747</v>
      </c>
      <c r="B626" s="12" t="s">
        <v>748</v>
      </c>
      <c r="C626" s="32">
        <v>3385</v>
      </c>
      <c r="D626" s="16">
        <v>10916.39</v>
      </c>
      <c r="E626" s="16">
        <v>2635.62</v>
      </c>
      <c r="F626" s="16">
        <v>2881.78</v>
      </c>
      <c r="G626" s="120">
        <v>2957.57</v>
      </c>
      <c r="H626" s="13">
        <v>3670</v>
      </c>
      <c r="I626" s="32">
        <v>3670</v>
      </c>
      <c r="J626" s="32">
        <v>3670</v>
      </c>
      <c r="K626" s="14">
        <f t="shared" si="160"/>
        <v>8.4194977843426888E-2</v>
      </c>
    </row>
    <row r="627" spans="1:11" ht="15.75" customHeight="1" x14ac:dyDescent="0.25">
      <c r="A627" s="11" t="s">
        <v>749</v>
      </c>
      <c r="B627" s="12" t="s">
        <v>750</v>
      </c>
      <c r="C627" s="32">
        <v>31653</v>
      </c>
      <c r="D627" s="16">
        <v>2552.96</v>
      </c>
      <c r="E627" s="16">
        <v>20859.39</v>
      </c>
      <c r="F627" s="16">
        <v>24476.35</v>
      </c>
      <c r="G627" s="120">
        <v>28355.52</v>
      </c>
      <c r="H627" s="13">
        <v>31170</v>
      </c>
      <c r="I627" s="32">
        <v>31170</v>
      </c>
      <c r="J627" s="32">
        <v>31170</v>
      </c>
      <c r="K627" s="14">
        <f t="shared" si="160"/>
        <v>-1.5259217135816511E-2</v>
      </c>
    </row>
    <row r="628" spans="1:11" ht="15.75" customHeight="1" x14ac:dyDescent="0.25">
      <c r="A628" s="11" t="s">
        <v>751</v>
      </c>
      <c r="B628" s="12" t="s">
        <v>752</v>
      </c>
      <c r="C628" s="32">
        <v>2000</v>
      </c>
      <c r="D628" s="16">
        <v>23931</v>
      </c>
      <c r="E628" s="16">
        <v>123</v>
      </c>
      <c r="F628" s="16">
        <v>1367</v>
      </c>
      <c r="G628" s="120">
        <v>636.75</v>
      </c>
      <c r="H628" s="13">
        <v>2000</v>
      </c>
      <c r="I628" s="32">
        <v>2000</v>
      </c>
      <c r="J628" s="32">
        <v>2000</v>
      </c>
      <c r="K628" s="14">
        <f t="shared" si="160"/>
        <v>0</v>
      </c>
    </row>
    <row r="629" spans="1:11" ht="15.75" customHeight="1" x14ac:dyDescent="0.25">
      <c r="A629" s="11" t="s">
        <v>753</v>
      </c>
      <c r="B629" s="12" t="s">
        <v>864</v>
      </c>
      <c r="C629" s="32">
        <v>438</v>
      </c>
      <c r="D629" s="16">
        <v>1088</v>
      </c>
      <c r="E629" s="16">
        <v>454</v>
      </c>
      <c r="F629" s="16">
        <v>408</v>
      </c>
      <c r="G629" s="120">
        <v>312</v>
      </c>
      <c r="H629" s="13">
        <v>438</v>
      </c>
      <c r="I629" s="32">
        <v>438</v>
      </c>
      <c r="J629" s="32">
        <v>438</v>
      </c>
      <c r="K629" s="14">
        <f t="shared" si="160"/>
        <v>0</v>
      </c>
    </row>
    <row r="630" spans="1:11" ht="15.75" customHeight="1" x14ac:dyDescent="0.25">
      <c r="A630" s="11" t="s">
        <v>754</v>
      </c>
      <c r="B630" s="12" t="s">
        <v>865</v>
      </c>
      <c r="C630" s="32">
        <v>3092</v>
      </c>
      <c r="D630" s="16">
        <v>454</v>
      </c>
      <c r="E630" s="16">
        <v>3450.39</v>
      </c>
      <c r="F630" s="16">
        <v>3234</v>
      </c>
      <c r="G630" s="120">
        <v>1886.82</v>
      </c>
      <c r="H630" s="13">
        <v>3092</v>
      </c>
      <c r="I630" s="32">
        <v>3092</v>
      </c>
      <c r="J630" s="32">
        <v>3092</v>
      </c>
      <c r="K630" s="14">
        <f t="shared" si="160"/>
        <v>0</v>
      </c>
    </row>
    <row r="631" spans="1:11" ht="15.75" customHeight="1" x14ac:dyDescent="0.25">
      <c r="A631" s="11" t="s">
        <v>755</v>
      </c>
      <c r="B631" s="12" t="s">
        <v>756</v>
      </c>
      <c r="C631" s="32">
        <v>1500</v>
      </c>
      <c r="D631" s="16">
        <v>88.06</v>
      </c>
      <c r="E631" s="16">
        <v>1249.58</v>
      </c>
      <c r="F631" s="16">
        <v>1059</v>
      </c>
      <c r="G631" s="120">
        <v>1521.48</v>
      </c>
      <c r="H631" s="13">
        <v>1500</v>
      </c>
      <c r="I631" s="32">
        <v>1500</v>
      </c>
      <c r="J631" s="32">
        <v>1500</v>
      </c>
      <c r="K631" s="14">
        <f t="shared" si="160"/>
        <v>0</v>
      </c>
    </row>
    <row r="632" spans="1:11" ht="15.75" customHeight="1" x14ac:dyDescent="0.25">
      <c r="A632" s="11" t="s">
        <v>757</v>
      </c>
      <c r="B632" s="12" t="s">
        <v>758</v>
      </c>
      <c r="C632" s="32">
        <v>250</v>
      </c>
      <c r="D632" s="16">
        <v>1014.15</v>
      </c>
      <c r="E632" s="16">
        <v>234.81</v>
      </c>
      <c r="F632" s="16">
        <v>150</v>
      </c>
      <c r="G632" s="120">
        <v>250</v>
      </c>
      <c r="H632" s="13">
        <v>375</v>
      </c>
      <c r="I632" s="32">
        <v>375</v>
      </c>
      <c r="J632" s="32">
        <v>375</v>
      </c>
      <c r="K632" s="14">
        <f t="shared" si="160"/>
        <v>0.5</v>
      </c>
    </row>
    <row r="633" spans="1:11" ht="15.75" customHeight="1" x14ac:dyDescent="0.25">
      <c r="A633" s="11" t="s">
        <v>759</v>
      </c>
      <c r="B633" s="12" t="s">
        <v>854</v>
      </c>
      <c r="C633" s="32">
        <v>2250</v>
      </c>
      <c r="D633" s="16">
        <v>197.23</v>
      </c>
      <c r="E633" s="16">
        <v>2250</v>
      </c>
      <c r="F633" s="16">
        <v>2250</v>
      </c>
      <c r="G633" s="120">
        <v>2250</v>
      </c>
      <c r="H633" s="13">
        <v>2250</v>
      </c>
      <c r="I633" s="32">
        <v>2250</v>
      </c>
      <c r="J633" s="32">
        <v>2250</v>
      </c>
      <c r="K633" s="14">
        <f t="shared" si="160"/>
        <v>0</v>
      </c>
    </row>
    <row r="634" spans="1:11" ht="15.75" customHeight="1" x14ac:dyDescent="0.25">
      <c r="A634" s="11" t="s">
        <v>760</v>
      </c>
      <c r="B634" s="12" t="s">
        <v>761</v>
      </c>
      <c r="C634" s="32">
        <v>1</v>
      </c>
      <c r="D634" s="16">
        <v>2800</v>
      </c>
      <c r="E634" s="16">
        <v>0</v>
      </c>
      <c r="F634" s="16">
        <v>0</v>
      </c>
      <c r="G634" s="120">
        <v>750</v>
      </c>
      <c r="H634" s="13">
        <v>1</v>
      </c>
      <c r="I634" s="32">
        <v>1</v>
      </c>
      <c r="J634" s="32">
        <v>1</v>
      </c>
      <c r="K634" s="14">
        <f t="shared" si="160"/>
        <v>0</v>
      </c>
    </row>
    <row r="635" spans="1:11" ht="15.75" customHeight="1" x14ac:dyDescent="0.25">
      <c r="A635" s="11" t="s">
        <v>762</v>
      </c>
      <c r="B635" s="12" t="s">
        <v>763</v>
      </c>
      <c r="C635" s="32">
        <v>1</v>
      </c>
      <c r="D635" s="16">
        <v>0</v>
      </c>
      <c r="E635" s="16">
        <v>90.5</v>
      </c>
      <c r="F635" s="16">
        <v>0</v>
      </c>
      <c r="G635" s="120">
        <v>900</v>
      </c>
      <c r="H635" s="13">
        <v>1</v>
      </c>
      <c r="I635" s="32">
        <v>1</v>
      </c>
      <c r="J635" s="32">
        <v>1</v>
      </c>
      <c r="K635" s="14">
        <f t="shared" si="160"/>
        <v>0</v>
      </c>
    </row>
    <row r="636" spans="1:11" ht="15.75" customHeight="1" x14ac:dyDescent="0.25">
      <c r="A636" s="11" t="s">
        <v>845</v>
      </c>
      <c r="B636" s="12" t="s">
        <v>846</v>
      </c>
      <c r="C636" s="32">
        <v>3200</v>
      </c>
      <c r="D636" s="16">
        <v>0</v>
      </c>
      <c r="E636" s="16">
        <v>3103.9</v>
      </c>
      <c r="F636" s="16">
        <v>128</v>
      </c>
      <c r="G636" s="120">
        <v>0</v>
      </c>
      <c r="H636" s="13">
        <v>1</v>
      </c>
      <c r="I636" s="32">
        <v>1</v>
      </c>
      <c r="J636" s="32">
        <v>1</v>
      </c>
      <c r="K636" s="14">
        <f t="shared" si="160"/>
        <v>-0.99968749999999995</v>
      </c>
    </row>
    <row r="637" spans="1:11" ht="15.75" customHeight="1" x14ac:dyDescent="0.25">
      <c r="A637" s="11" t="s">
        <v>764</v>
      </c>
      <c r="B637" s="12" t="s">
        <v>765</v>
      </c>
      <c r="C637" s="32">
        <v>900</v>
      </c>
      <c r="D637" s="16">
        <v>2900.47</v>
      </c>
      <c r="E637" s="16">
        <v>821.73</v>
      </c>
      <c r="F637" s="16">
        <v>730</v>
      </c>
      <c r="G637" s="120">
        <v>1369.58</v>
      </c>
      <c r="H637" s="13">
        <v>800</v>
      </c>
      <c r="I637" s="32">
        <v>800</v>
      </c>
      <c r="J637" s="32">
        <v>800</v>
      </c>
      <c r="K637" s="14">
        <f t="shared" si="160"/>
        <v>-0.1111111111111111</v>
      </c>
    </row>
    <row r="638" spans="1:11" ht="15.75" customHeight="1" x14ac:dyDescent="0.25">
      <c r="A638" s="11" t="s">
        <v>766</v>
      </c>
      <c r="B638" s="12" t="s">
        <v>920</v>
      </c>
      <c r="C638" s="32">
        <v>500</v>
      </c>
      <c r="D638" s="16">
        <v>250.79</v>
      </c>
      <c r="E638" s="16">
        <v>463.2</v>
      </c>
      <c r="F638" s="16">
        <v>522.55999999999995</v>
      </c>
      <c r="G638" s="120">
        <v>511.84</v>
      </c>
      <c r="H638" s="13">
        <v>600</v>
      </c>
      <c r="I638" s="32">
        <v>600</v>
      </c>
      <c r="J638" s="32">
        <v>600</v>
      </c>
      <c r="K638" s="14">
        <f t="shared" si="160"/>
        <v>0.2</v>
      </c>
    </row>
    <row r="639" spans="1:11" ht="15.75" customHeight="1" x14ac:dyDescent="0.25">
      <c r="A639" s="11" t="s">
        <v>767</v>
      </c>
      <c r="B639" s="12" t="s">
        <v>768</v>
      </c>
      <c r="C639" s="32">
        <v>900</v>
      </c>
      <c r="D639" s="16">
        <v>352.84</v>
      </c>
      <c r="E639" s="16">
        <v>816.25</v>
      </c>
      <c r="F639" s="16">
        <v>920.46</v>
      </c>
      <c r="G639" s="120">
        <v>1029.77</v>
      </c>
      <c r="H639" s="13">
        <v>900</v>
      </c>
      <c r="I639" s="32">
        <v>900</v>
      </c>
      <c r="J639" s="32">
        <v>900</v>
      </c>
      <c r="K639" s="14">
        <f t="shared" si="160"/>
        <v>0</v>
      </c>
    </row>
    <row r="640" spans="1:11" ht="15.75" customHeight="1" x14ac:dyDescent="0.25">
      <c r="A640" s="11" t="s">
        <v>769</v>
      </c>
      <c r="B640" s="12" t="s">
        <v>770</v>
      </c>
      <c r="C640" s="32">
        <v>1500</v>
      </c>
      <c r="D640" s="16">
        <v>707.38</v>
      </c>
      <c r="E640" s="16">
        <v>3934</v>
      </c>
      <c r="F640" s="16">
        <v>0</v>
      </c>
      <c r="G640" s="120">
        <v>0</v>
      </c>
      <c r="H640" s="13">
        <v>1500</v>
      </c>
      <c r="I640" s="32">
        <v>1500</v>
      </c>
      <c r="J640" s="32">
        <v>1500</v>
      </c>
      <c r="K640" s="14">
        <f t="shared" si="160"/>
        <v>0</v>
      </c>
    </row>
    <row r="641" spans="1:11" ht="15.75" customHeight="1" x14ac:dyDescent="0.25">
      <c r="A641" s="11" t="s">
        <v>771</v>
      </c>
      <c r="B641" s="12" t="s">
        <v>772</v>
      </c>
      <c r="C641" s="32">
        <v>5000</v>
      </c>
      <c r="D641" s="16">
        <v>0</v>
      </c>
      <c r="E641" s="16">
        <v>3878</v>
      </c>
      <c r="F641" s="16">
        <v>4131</v>
      </c>
      <c r="G641" s="120">
        <v>4415</v>
      </c>
      <c r="H641" s="13">
        <v>5000</v>
      </c>
      <c r="I641" s="32">
        <v>5000</v>
      </c>
      <c r="J641" s="32">
        <v>5000</v>
      </c>
      <c r="K641" s="14">
        <f t="shared" si="160"/>
        <v>0</v>
      </c>
    </row>
    <row r="642" spans="1:11" ht="15.75" customHeight="1" x14ac:dyDescent="0.25">
      <c r="A642" s="11" t="s">
        <v>773</v>
      </c>
      <c r="B642" s="12" t="s">
        <v>847</v>
      </c>
      <c r="C642" s="32">
        <v>1800</v>
      </c>
      <c r="D642" s="16">
        <v>5450</v>
      </c>
      <c r="E642" s="16">
        <v>600</v>
      </c>
      <c r="F642" s="16">
        <v>650</v>
      </c>
      <c r="G642" s="120">
        <v>3572.73</v>
      </c>
      <c r="H642" s="13">
        <v>1800</v>
      </c>
      <c r="I642" s="32">
        <v>1800</v>
      </c>
      <c r="J642" s="32">
        <v>1800</v>
      </c>
      <c r="K642" s="14">
        <f t="shared" si="160"/>
        <v>0</v>
      </c>
    </row>
    <row r="643" spans="1:11" ht="15.75" customHeight="1" x14ac:dyDescent="0.25">
      <c r="A643" s="11" t="s">
        <v>774</v>
      </c>
      <c r="B643" s="12" t="s">
        <v>775</v>
      </c>
      <c r="C643" s="32">
        <v>3000</v>
      </c>
      <c r="D643" s="16">
        <v>725</v>
      </c>
      <c r="E643" s="16">
        <v>2682</v>
      </c>
      <c r="F643" s="16">
        <v>2759</v>
      </c>
      <c r="G643" s="120">
        <v>2661.2</v>
      </c>
      <c r="H643" s="13">
        <v>3000</v>
      </c>
      <c r="I643" s="32">
        <v>3000</v>
      </c>
      <c r="J643" s="32">
        <v>3000</v>
      </c>
      <c r="K643" s="14">
        <f t="shared" si="160"/>
        <v>0</v>
      </c>
    </row>
    <row r="644" spans="1:11" ht="15.75" customHeight="1" x14ac:dyDescent="0.25">
      <c r="A644" s="11" t="s">
        <v>776</v>
      </c>
      <c r="B644" s="12" t="s">
        <v>777</v>
      </c>
      <c r="C644" s="32">
        <v>35000</v>
      </c>
      <c r="D644" s="16">
        <v>1108</v>
      </c>
      <c r="E644" s="16">
        <v>23582.51</v>
      </c>
      <c r="F644" s="16">
        <v>31523.200000000001</v>
      </c>
      <c r="G644" s="120">
        <v>23652.95</v>
      </c>
      <c r="H644" s="13">
        <v>38500</v>
      </c>
      <c r="I644" s="32">
        <v>38500</v>
      </c>
      <c r="J644" s="32">
        <v>38500</v>
      </c>
      <c r="K644" s="14">
        <f t="shared" si="160"/>
        <v>0.1</v>
      </c>
    </row>
    <row r="645" spans="1:11" ht="15.75" customHeight="1" x14ac:dyDescent="0.25">
      <c r="A645" s="11" t="s">
        <v>778</v>
      </c>
      <c r="B645" s="12" t="s">
        <v>1172</v>
      </c>
      <c r="C645" s="32">
        <v>5000</v>
      </c>
      <c r="D645" s="16">
        <v>26948.48</v>
      </c>
      <c r="E645" s="16">
        <v>2132.3000000000002</v>
      </c>
      <c r="F645" s="16">
        <v>2697.08</v>
      </c>
      <c r="G645" s="120">
        <v>3812.6</v>
      </c>
      <c r="H645" s="13">
        <v>4000</v>
      </c>
      <c r="I645" s="32">
        <v>4000</v>
      </c>
      <c r="J645" s="32">
        <v>4000</v>
      </c>
      <c r="K645" s="14">
        <f t="shared" si="160"/>
        <v>-0.2</v>
      </c>
    </row>
    <row r="646" spans="1:11" ht="15.75" customHeight="1" x14ac:dyDescent="0.25">
      <c r="A646" s="11" t="s">
        <v>779</v>
      </c>
      <c r="B646" s="12" t="s">
        <v>780</v>
      </c>
      <c r="C646" s="32">
        <v>9701</v>
      </c>
      <c r="D646" s="16">
        <v>8902</v>
      </c>
      <c r="E646" s="16">
        <v>8541</v>
      </c>
      <c r="F646" s="16">
        <v>5454.35</v>
      </c>
      <c r="G646" s="120">
        <v>7688.84</v>
      </c>
      <c r="H646" s="13">
        <v>10000</v>
      </c>
      <c r="I646" s="32">
        <v>10000</v>
      </c>
      <c r="J646" s="32">
        <v>10000</v>
      </c>
      <c r="K646" s="14">
        <f t="shared" si="160"/>
        <v>3.0821564787135346E-2</v>
      </c>
    </row>
    <row r="647" spans="1:11" ht="15.75" customHeight="1" x14ac:dyDescent="0.25">
      <c r="A647" s="11" t="s">
        <v>781</v>
      </c>
      <c r="B647" s="12" t="s">
        <v>866</v>
      </c>
      <c r="C647" s="32">
        <v>12580</v>
      </c>
      <c r="D647" s="16">
        <v>5079.09</v>
      </c>
      <c r="E647" s="16">
        <v>8988.3700000000008</v>
      </c>
      <c r="F647" s="16">
        <v>11064</v>
      </c>
      <c r="G647" s="120">
        <v>10104.219999999999</v>
      </c>
      <c r="H647" s="13">
        <v>12580</v>
      </c>
      <c r="I647" s="32">
        <v>12580</v>
      </c>
      <c r="J647" s="32">
        <v>12580</v>
      </c>
      <c r="K647" s="14">
        <f t="shared" si="160"/>
        <v>0</v>
      </c>
    </row>
    <row r="648" spans="1:11" ht="15.75" customHeight="1" x14ac:dyDescent="0.25">
      <c r="A648" s="11" t="s">
        <v>782</v>
      </c>
      <c r="B648" s="12" t="s">
        <v>783</v>
      </c>
      <c r="C648" s="32">
        <v>1</v>
      </c>
      <c r="D648" s="16">
        <v>10001</v>
      </c>
      <c r="E648" s="16">
        <v>0</v>
      </c>
      <c r="F648" s="16">
        <v>0</v>
      </c>
      <c r="G648" s="120">
        <v>0</v>
      </c>
      <c r="H648" s="13">
        <v>1</v>
      </c>
      <c r="I648" s="32">
        <v>1</v>
      </c>
      <c r="J648" s="32">
        <v>1</v>
      </c>
      <c r="K648" s="14">
        <f t="shared" si="160"/>
        <v>0</v>
      </c>
    </row>
    <row r="649" spans="1:11" ht="15.75" customHeight="1" x14ac:dyDescent="0.25">
      <c r="A649" s="11" t="s">
        <v>784</v>
      </c>
      <c r="B649" s="12" t="s">
        <v>785</v>
      </c>
      <c r="C649" s="32">
        <v>500</v>
      </c>
      <c r="D649" s="16">
        <v>0</v>
      </c>
      <c r="E649" s="16">
        <v>213</v>
      </c>
      <c r="F649" s="16">
        <v>0</v>
      </c>
      <c r="G649" s="120">
        <v>386.35</v>
      </c>
      <c r="H649" s="13">
        <v>500</v>
      </c>
      <c r="I649" s="32">
        <v>500</v>
      </c>
      <c r="J649" s="32">
        <v>500</v>
      </c>
      <c r="K649" s="14">
        <f t="shared" si="160"/>
        <v>0</v>
      </c>
    </row>
    <row r="650" spans="1:11" ht="15.75" customHeight="1" x14ac:dyDescent="0.25">
      <c r="A650" s="11" t="s">
        <v>786</v>
      </c>
      <c r="B650" s="12" t="s">
        <v>787</v>
      </c>
      <c r="C650" s="32">
        <v>10000</v>
      </c>
      <c r="D650" s="16">
        <v>9964.51</v>
      </c>
      <c r="E650" s="16">
        <v>7932.94</v>
      </c>
      <c r="F650" s="16">
        <v>1107</v>
      </c>
      <c r="G650" s="120">
        <v>10415.94</v>
      </c>
      <c r="H650" s="13">
        <v>10000</v>
      </c>
      <c r="I650" s="32">
        <v>10000</v>
      </c>
      <c r="J650" s="32">
        <v>10000</v>
      </c>
      <c r="K650" s="14">
        <f t="shared" si="160"/>
        <v>0</v>
      </c>
    </row>
    <row r="651" spans="1:11" ht="15.75" customHeight="1" x14ac:dyDescent="0.25">
      <c r="A651" s="11" t="s">
        <v>788</v>
      </c>
      <c r="B651" s="12" t="s">
        <v>789</v>
      </c>
      <c r="C651" s="32">
        <v>1500</v>
      </c>
      <c r="D651" s="16">
        <v>1960</v>
      </c>
      <c r="E651" s="16">
        <v>1271</v>
      </c>
      <c r="F651" s="16">
        <v>1151.75</v>
      </c>
      <c r="G651" s="120">
        <v>1115.8599999999999</v>
      </c>
      <c r="H651" s="13">
        <v>1500</v>
      </c>
      <c r="I651" s="32">
        <v>1500</v>
      </c>
      <c r="J651" s="32">
        <v>1500</v>
      </c>
      <c r="K651" s="14">
        <f t="shared" si="160"/>
        <v>0</v>
      </c>
    </row>
    <row r="652" spans="1:11" ht="15.75" customHeight="1" x14ac:dyDescent="0.25">
      <c r="A652" s="11" t="s">
        <v>790</v>
      </c>
      <c r="B652" s="12" t="s">
        <v>791</v>
      </c>
      <c r="C652" s="32">
        <v>1500</v>
      </c>
      <c r="D652" s="16">
        <v>1099.75</v>
      </c>
      <c r="E652" s="16">
        <v>1175.4100000000001</v>
      </c>
      <c r="F652" s="16">
        <v>995.89</v>
      </c>
      <c r="G652" s="120">
        <v>1118.01</v>
      </c>
      <c r="H652" s="13">
        <v>1500</v>
      </c>
      <c r="I652" s="32">
        <v>1500</v>
      </c>
      <c r="J652" s="32">
        <v>1500</v>
      </c>
      <c r="K652" s="14">
        <f t="shared" si="160"/>
        <v>0</v>
      </c>
    </row>
    <row r="653" spans="1:11" ht="15.75" customHeight="1" x14ac:dyDescent="0.25">
      <c r="A653" s="11" t="s">
        <v>792</v>
      </c>
      <c r="B653" s="12" t="s">
        <v>793</v>
      </c>
      <c r="C653" s="32">
        <v>3500</v>
      </c>
      <c r="D653" s="16">
        <v>2729.63</v>
      </c>
      <c r="E653" s="16">
        <v>2749.95</v>
      </c>
      <c r="F653" s="16">
        <v>2748.02</v>
      </c>
      <c r="G653" s="120">
        <v>2931.62</v>
      </c>
      <c r="H653" s="13">
        <v>4000</v>
      </c>
      <c r="I653" s="32">
        <v>4000</v>
      </c>
      <c r="J653" s="32">
        <v>4000</v>
      </c>
      <c r="K653" s="14">
        <f t="shared" si="160"/>
        <v>0.14285714285714285</v>
      </c>
    </row>
    <row r="654" spans="1:11" ht="15.75" customHeight="1" x14ac:dyDescent="0.25">
      <c r="A654" s="11" t="s">
        <v>794</v>
      </c>
      <c r="B654" s="12" t="s">
        <v>795</v>
      </c>
      <c r="C654" s="32">
        <v>3000</v>
      </c>
      <c r="D654" s="16">
        <v>7993.07</v>
      </c>
      <c r="E654" s="16">
        <v>1302.99</v>
      </c>
      <c r="F654" s="16">
        <v>0</v>
      </c>
      <c r="G654" s="120">
        <v>2716.9</v>
      </c>
      <c r="H654" s="13">
        <v>3000</v>
      </c>
      <c r="I654" s="32">
        <v>3000</v>
      </c>
      <c r="J654" s="32">
        <v>3000</v>
      </c>
      <c r="K654" s="14">
        <f t="shared" si="160"/>
        <v>0</v>
      </c>
    </row>
    <row r="655" spans="1:11" ht="15.75" customHeight="1" x14ac:dyDescent="0.25">
      <c r="A655" s="11" t="s">
        <v>796</v>
      </c>
      <c r="B655" s="12" t="s">
        <v>797</v>
      </c>
      <c r="C655" s="32">
        <v>6000</v>
      </c>
      <c r="D655" s="16">
        <v>7184.19</v>
      </c>
      <c r="E655" s="16">
        <v>3312.49</v>
      </c>
      <c r="F655" s="16">
        <v>6501.75</v>
      </c>
      <c r="G655" s="120">
        <v>6700.95</v>
      </c>
      <c r="H655" s="13">
        <v>6000</v>
      </c>
      <c r="I655" s="32">
        <v>6000</v>
      </c>
      <c r="J655" s="32">
        <v>6000</v>
      </c>
      <c r="K655" s="14">
        <f t="shared" si="160"/>
        <v>0</v>
      </c>
    </row>
    <row r="656" spans="1:11" ht="15.75" customHeight="1" x14ac:dyDescent="0.25">
      <c r="A656" s="11" t="s">
        <v>798</v>
      </c>
      <c r="B656" s="12" t="s">
        <v>799</v>
      </c>
      <c r="C656" s="32">
        <v>5000</v>
      </c>
      <c r="D656" s="16">
        <v>1280</v>
      </c>
      <c r="E656" s="16">
        <v>813.06</v>
      </c>
      <c r="F656" s="16">
        <v>8112.58</v>
      </c>
      <c r="G656" s="120">
        <v>1680.85</v>
      </c>
      <c r="H656" s="13">
        <v>5000</v>
      </c>
      <c r="I656" s="32">
        <v>5000</v>
      </c>
      <c r="J656" s="32">
        <v>5000</v>
      </c>
      <c r="K656" s="14">
        <f t="shared" si="160"/>
        <v>0</v>
      </c>
    </row>
    <row r="657" spans="1:11" ht="15.75" customHeight="1" x14ac:dyDescent="0.25">
      <c r="A657" s="19"/>
      <c r="B657" s="33" t="s">
        <v>800</v>
      </c>
      <c r="C657" s="18">
        <f t="shared" ref="C657" si="161">SUM(C610:C656)</f>
        <v>443359</v>
      </c>
      <c r="D657" s="18">
        <f t="shared" ref="D657:J657" si="162">SUM(D610:D656)</f>
        <v>349433.57000000007</v>
      </c>
      <c r="E657" s="18">
        <f t="shared" si="162"/>
        <v>336026.76999999996</v>
      </c>
      <c r="F657" s="18">
        <f t="shared" si="162"/>
        <v>355803.63000000006</v>
      </c>
      <c r="G657" s="120">
        <f>SUM(G610:G656)</f>
        <v>366978.42</v>
      </c>
      <c r="H657" s="16">
        <f>SUM(H610:H656)</f>
        <v>452541.38</v>
      </c>
      <c r="I657" s="18">
        <f t="shared" si="162"/>
        <v>452541.38</v>
      </c>
      <c r="J657" s="18">
        <f t="shared" si="162"/>
        <v>452541.38</v>
      </c>
      <c r="K657" s="14">
        <f>SUM(J657-C657)/C657</f>
        <v>2.071093628413995E-2</v>
      </c>
    </row>
    <row r="658" spans="1:11" ht="15.75" customHeight="1" x14ac:dyDescent="0.25">
      <c r="A658" s="19"/>
      <c r="B658" s="33"/>
      <c r="C658" s="18"/>
      <c r="E658" s="18"/>
      <c r="F658" s="18"/>
      <c r="G658" s="120"/>
      <c r="H658" s="16"/>
      <c r="I658" s="18"/>
      <c r="J658" s="18"/>
      <c r="K658" s="14"/>
    </row>
    <row r="659" spans="1:11" ht="15.75" customHeight="1" x14ac:dyDescent="0.25">
      <c r="A659" s="11" t="s">
        <v>1078</v>
      </c>
      <c r="B659" s="12" t="s">
        <v>1163</v>
      </c>
      <c r="C659" s="18">
        <v>20000</v>
      </c>
      <c r="D659" s="18">
        <v>0</v>
      </c>
      <c r="E659" s="18">
        <v>0</v>
      </c>
      <c r="F659" s="18">
        <v>0</v>
      </c>
      <c r="G659" s="120">
        <v>17270.86</v>
      </c>
      <c r="H659" s="16">
        <v>10000</v>
      </c>
      <c r="I659" s="18">
        <v>10000</v>
      </c>
      <c r="J659" s="18">
        <v>10000</v>
      </c>
      <c r="K659" s="14">
        <f>SUM(J659-C659)/C659</f>
        <v>-0.5</v>
      </c>
    </row>
    <row r="660" spans="1:11" ht="15.75" customHeight="1" x14ac:dyDescent="0.25">
      <c r="A660" s="11" t="s">
        <v>1082</v>
      </c>
      <c r="B660" s="12" t="s">
        <v>1085</v>
      </c>
      <c r="C660" s="18">
        <v>8000</v>
      </c>
      <c r="D660" s="18">
        <v>0</v>
      </c>
      <c r="E660" s="18">
        <v>0</v>
      </c>
      <c r="F660" s="18">
        <v>0</v>
      </c>
      <c r="G660" s="120">
        <v>3490</v>
      </c>
      <c r="H660" s="16">
        <v>0</v>
      </c>
      <c r="I660" s="18">
        <v>0</v>
      </c>
      <c r="J660" s="18">
        <v>0</v>
      </c>
      <c r="K660" s="14">
        <f t="shared" ref="K660:K664" si="163">SUM(J660-C660)/C660</f>
        <v>-1</v>
      </c>
    </row>
    <row r="661" spans="1:11" ht="15.75" customHeight="1" x14ac:dyDescent="0.25">
      <c r="A661" s="11" t="s">
        <v>1083</v>
      </c>
      <c r="B661" s="12" t="s">
        <v>1095</v>
      </c>
      <c r="C661" s="18">
        <v>9500</v>
      </c>
      <c r="D661" s="18">
        <v>0</v>
      </c>
      <c r="E661" s="18">
        <v>0</v>
      </c>
      <c r="F661" s="18">
        <v>0</v>
      </c>
      <c r="G661" s="120">
        <v>5367.5</v>
      </c>
      <c r="H661" s="16">
        <v>0</v>
      </c>
      <c r="I661" s="18">
        <v>0</v>
      </c>
      <c r="J661" s="18">
        <v>0</v>
      </c>
      <c r="K661" s="14">
        <f t="shared" si="163"/>
        <v>-1</v>
      </c>
    </row>
    <row r="662" spans="1:11" ht="15.75" customHeight="1" x14ac:dyDescent="0.25">
      <c r="A662" s="11" t="s">
        <v>1084</v>
      </c>
      <c r="B662" s="12" t="s">
        <v>1096</v>
      </c>
      <c r="C662" s="18">
        <v>17685</v>
      </c>
      <c r="D662" s="18">
        <v>0</v>
      </c>
      <c r="E662" s="18">
        <v>0</v>
      </c>
      <c r="F662" s="18">
        <v>0</v>
      </c>
      <c r="G662" s="120">
        <v>19295</v>
      </c>
      <c r="H662" s="16">
        <v>0</v>
      </c>
      <c r="I662" s="18">
        <v>0</v>
      </c>
      <c r="J662" s="18">
        <v>0</v>
      </c>
      <c r="K662" s="14">
        <f t="shared" si="163"/>
        <v>-1</v>
      </c>
    </row>
    <row r="663" spans="1:11" ht="15.75" customHeight="1" x14ac:dyDescent="0.25">
      <c r="A663" s="11" t="s">
        <v>1089</v>
      </c>
      <c r="B663" s="12" t="s">
        <v>1090</v>
      </c>
      <c r="C663" s="18">
        <v>16275</v>
      </c>
      <c r="D663" s="18">
        <v>0</v>
      </c>
      <c r="E663" s="18">
        <v>0</v>
      </c>
      <c r="F663" s="18">
        <v>0</v>
      </c>
      <c r="G663" s="120">
        <v>0</v>
      </c>
      <c r="H663" s="16">
        <v>16275</v>
      </c>
      <c r="I663" s="18">
        <v>16275</v>
      </c>
      <c r="J663" s="18">
        <v>16275</v>
      </c>
      <c r="K663" s="14">
        <f t="shared" si="163"/>
        <v>0</v>
      </c>
    </row>
    <row r="664" spans="1:11" ht="15.75" customHeight="1" x14ac:dyDescent="0.25">
      <c r="A664" s="11" t="s">
        <v>1091</v>
      </c>
      <c r="B664" s="12" t="s">
        <v>1092</v>
      </c>
      <c r="C664" s="18">
        <v>2500</v>
      </c>
      <c r="D664" s="18">
        <v>0</v>
      </c>
      <c r="E664" s="18">
        <v>0</v>
      </c>
      <c r="F664" s="18">
        <v>0</v>
      </c>
      <c r="G664" s="120">
        <v>0</v>
      </c>
      <c r="H664" s="16">
        <v>2500</v>
      </c>
      <c r="I664" s="18">
        <v>2500</v>
      </c>
      <c r="J664" s="18">
        <v>2500</v>
      </c>
      <c r="K664" s="14">
        <f t="shared" si="163"/>
        <v>0</v>
      </c>
    </row>
    <row r="665" spans="1:11" ht="15.75" customHeight="1" x14ac:dyDescent="0.25">
      <c r="A665" s="11" t="s">
        <v>945</v>
      </c>
      <c r="B665" s="12" t="s">
        <v>1135</v>
      </c>
      <c r="C665" s="18">
        <v>0</v>
      </c>
      <c r="D665" s="16">
        <v>0</v>
      </c>
      <c r="E665" s="16">
        <v>10420</v>
      </c>
      <c r="F665" s="16">
        <v>0</v>
      </c>
      <c r="G665" s="120">
        <v>0</v>
      </c>
      <c r="H665" s="16">
        <v>8000</v>
      </c>
      <c r="I665" s="18">
        <v>8000</v>
      </c>
      <c r="J665" s="18">
        <v>8000</v>
      </c>
      <c r="K665" s="14">
        <v>1</v>
      </c>
    </row>
    <row r="666" spans="1:11" ht="15.75" customHeight="1" x14ac:dyDescent="0.25">
      <c r="A666" s="19"/>
      <c r="B666" s="33" t="s">
        <v>724</v>
      </c>
      <c r="C666" s="18">
        <f t="shared" ref="C666:J666" si="164">SUM(C659:C665)</f>
        <v>73960</v>
      </c>
      <c r="D666" s="18">
        <f t="shared" si="164"/>
        <v>0</v>
      </c>
      <c r="E666" s="18">
        <f t="shared" si="164"/>
        <v>10420</v>
      </c>
      <c r="F666" s="18">
        <f t="shared" si="164"/>
        <v>0</v>
      </c>
      <c r="G666" s="120">
        <f t="shared" si="164"/>
        <v>45423.360000000001</v>
      </c>
      <c r="H666" s="16">
        <f t="shared" si="164"/>
        <v>36775</v>
      </c>
      <c r="I666" s="18">
        <f t="shared" si="164"/>
        <v>36775</v>
      </c>
      <c r="J666" s="18">
        <f t="shared" si="164"/>
        <v>36775</v>
      </c>
      <c r="K666" s="14">
        <f>SUM(J666-C666)/C666</f>
        <v>-0.50277176852352623</v>
      </c>
    </row>
    <row r="667" spans="1:11" ht="15.75" customHeight="1" x14ac:dyDescent="0.25">
      <c r="A667" s="19"/>
      <c r="B667" s="33"/>
      <c r="C667" s="18"/>
      <c r="D667" s="16"/>
      <c r="E667" s="18"/>
      <c r="F667" s="54"/>
      <c r="G667" s="131"/>
      <c r="J667" s="18"/>
      <c r="K667" s="14"/>
    </row>
    <row r="668" spans="1:11" ht="15.75" customHeight="1" x14ac:dyDescent="0.25">
      <c r="A668" s="11" t="s">
        <v>867</v>
      </c>
      <c r="B668" s="12" t="s">
        <v>616</v>
      </c>
      <c r="C668" s="32">
        <v>18109</v>
      </c>
      <c r="D668" s="16">
        <v>18109</v>
      </c>
      <c r="E668" s="16">
        <v>18109</v>
      </c>
      <c r="F668" s="16">
        <v>18109</v>
      </c>
      <c r="G668" s="120">
        <v>18109</v>
      </c>
      <c r="H668" s="13">
        <v>18109</v>
      </c>
      <c r="I668" s="32">
        <v>18109</v>
      </c>
      <c r="J668" s="32">
        <v>18109</v>
      </c>
      <c r="K668" s="14">
        <f>SUM(J668-C668)/C668</f>
        <v>0</v>
      </c>
    </row>
    <row r="669" spans="1:11" ht="15.75" customHeight="1" x14ac:dyDescent="0.25">
      <c r="A669" s="11" t="s">
        <v>868</v>
      </c>
      <c r="B669" s="12" t="s">
        <v>808</v>
      </c>
      <c r="C669" s="32">
        <v>37064</v>
      </c>
      <c r="D669" s="16">
        <v>41956.45</v>
      </c>
      <c r="E669" s="16">
        <v>37064</v>
      </c>
      <c r="F669" s="16">
        <v>37063.449999999997</v>
      </c>
      <c r="G669" s="120">
        <v>37064</v>
      </c>
      <c r="H669" s="13">
        <v>37064</v>
      </c>
      <c r="I669" s="32">
        <v>37064</v>
      </c>
      <c r="J669" s="32">
        <v>37064</v>
      </c>
      <c r="K669" s="14">
        <f t="shared" ref="K669:K671" si="165">SUM(J669-C669)/C669</f>
        <v>0</v>
      </c>
    </row>
    <row r="670" spans="1:11" ht="15.75" customHeight="1" x14ac:dyDescent="0.25">
      <c r="A670" s="11" t="s">
        <v>1020</v>
      </c>
      <c r="B670" s="12" t="s">
        <v>991</v>
      </c>
      <c r="C670" s="32">
        <v>4893</v>
      </c>
      <c r="D670" s="16">
        <v>4081.46</v>
      </c>
      <c r="E670" s="16">
        <v>4893</v>
      </c>
      <c r="F670" s="16">
        <v>4893</v>
      </c>
      <c r="G670" s="120">
        <v>4892.45</v>
      </c>
      <c r="H670" s="13">
        <v>4893</v>
      </c>
      <c r="I670" s="32">
        <v>4893</v>
      </c>
      <c r="J670" s="32">
        <v>4893</v>
      </c>
      <c r="K670" s="14">
        <f t="shared" si="165"/>
        <v>0</v>
      </c>
    </row>
    <row r="671" spans="1:11" ht="15.75" customHeight="1" x14ac:dyDescent="0.25">
      <c r="A671" s="11" t="s">
        <v>1019</v>
      </c>
      <c r="B671" s="12" t="s">
        <v>627</v>
      </c>
      <c r="C671" s="32">
        <v>2259.19</v>
      </c>
      <c r="D671" s="42">
        <f t="shared" ref="D671" si="166">SUM(D668:D670)</f>
        <v>64146.909999999996</v>
      </c>
      <c r="E671" s="16">
        <v>3680</v>
      </c>
      <c r="F671" s="16">
        <v>2662.07</v>
      </c>
      <c r="G671" s="120">
        <v>2259.19</v>
      </c>
      <c r="H671" s="13">
        <v>1901.48</v>
      </c>
      <c r="I671" s="32">
        <v>1901.48</v>
      </c>
      <c r="J671" s="32">
        <v>1901.48</v>
      </c>
      <c r="K671" s="14">
        <f t="shared" si="165"/>
        <v>-0.1583355096295575</v>
      </c>
    </row>
    <row r="672" spans="1:11" ht="15.75" customHeight="1" x14ac:dyDescent="0.25">
      <c r="A672" s="40"/>
      <c r="B672" s="41" t="s">
        <v>801</v>
      </c>
      <c r="C672" s="42">
        <f t="shared" ref="C672:J672" si="167">SUM(C668:C671)</f>
        <v>62325.19</v>
      </c>
      <c r="D672" s="18">
        <f t="shared" si="167"/>
        <v>128293.81999999999</v>
      </c>
      <c r="E672" s="42">
        <f t="shared" si="167"/>
        <v>63746</v>
      </c>
      <c r="F672" s="42">
        <f t="shared" si="167"/>
        <v>62727.519999999997</v>
      </c>
      <c r="G672" s="132">
        <f t="shared" si="167"/>
        <v>62324.639999999999</v>
      </c>
      <c r="H672" s="88">
        <f t="shared" si="167"/>
        <v>61967.48</v>
      </c>
      <c r="I672" s="42">
        <f t="shared" si="167"/>
        <v>61967.48</v>
      </c>
      <c r="J672" s="42">
        <f t="shared" si="167"/>
        <v>61967.48</v>
      </c>
      <c r="K672" s="14">
        <f>SUM(J672-C672)/C672</f>
        <v>-5.7394129083280631E-3</v>
      </c>
    </row>
    <row r="673" spans="1:11" ht="15.75" customHeight="1" x14ac:dyDescent="0.25">
      <c r="A673" s="43"/>
      <c r="B673" s="43"/>
      <c r="C673" s="44"/>
      <c r="D673" s="45"/>
      <c r="E673" s="44"/>
      <c r="F673" s="44"/>
      <c r="G673" s="124"/>
      <c r="H673" s="76"/>
      <c r="I673" s="76"/>
      <c r="J673" s="44"/>
      <c r="K673" s="14"/>
    </row>
    <row r="674" spans="1:11" ht="15.75" customHeight="1" x14ac:dyDescent="0.25">
      <c r="A674" s="98"/>
      <c r="B674" s="98" t="s">
        <v>802</v>
      </c>
      <c r="C674" s="99">
        <f t="shared" ref="C674:J674" si="168">SUM(C666+C657+C672)</f>
        <v>579644.18999999994</v>
      </c>
      <c r="D674" s="99">
        <f t="shared" si="168"/>
        <v>477727.39000000007</v>
      </c>
      <c r="E674" s="99">
        <f t="shared" si="168"/>
        <v>410192.76999999996</v>
      </c>
      <c r="F674" s="99">
        <f t="shared" si="168"/>
        <v>418531.15000000008</v>
      </c>
      <c r="G674" s="133">
        <f>SUM(G666+G657+G672)+G608</f>
        <v>509726.42</v>
      </c>
      <c r="H674" s="100">
        <f t="shared" si="168"/>
        <v>551283.86</v>
      </c>
      <c r="I674" s="99">
        <f t="shared" si="168"/>
        <v>551283.86</v>
      </c>
      <c r="J674" s="99">
        <f t="shared" si="168"/>
        <v>551283.86</v>
      </c>
      <c r="K674" s="143">
        <f>SUM(J674-C674)/C674</f>
        <v>-4.892713580032599E-2</v>
      </c>
    </row>
    <row r="675" spans="1:11" ht="15.75" customHeight="1" x14ac:dyDescent="0.25">
      <c r="A675" s="19"/>
      <c r="B675" s="19"/>
      <c r="C675" s="18"/>
      <c r="D675" s="18"/>
      <c r="E675" s="18"/>
      <c r="F675" s="18"/>
      <c r="G675" s="120"/>
      <c r="H675" s="13"/>
      <c r="I675" s="32"/>
      <c r="J675" s="18"/>
      <c r="K675" s="14"/>
    </row>
    <row r="676" spans="1:11" ht="15.75" customHeight="1" x14ac:dyDescent="0.25">
      <c r="A676" s="19"/>
      <c r="B676" s="19" t="s">
        <v>803</v>
      </c>
      <c r="C676" s="18">
        <f t="shared" ref="C676:J676" si="169">C674+C602</f>
        <v>1171035.81</v>
      </c>
      <c r="D676" s="18">
        <f t="shared" si="169"/>
        <v>886736.73</v>
      </c>
      <c r="E676" s="18">
        <f t="shared" si="169"/>
        <v>872460.51999999979</v>
      </c>
      <c r="F676" s="18">
        <f t="shared" si="169"/>
        <v>857172.42000000016</v>
      </c>
      <c r="G676" s="120">
        <f t="shared" si="169"/>
        <v>1035966.21</v>
      </c>
      <c r="H676" s="16">
        <f t="shared" si="169"/>
        <v>1151737.46</v>
      </c>
      <c r="I676" s="18">
        <f t="shared" si="169"/>
        <v>1151737.46</v>
      </c>
      <c r="J676" s="18">
        <f t="shared" si="169"/>
        <v>1151737.46</v>
      </c>
      <c r="K676" s="14">
        <f>SUM(J676-C676)/C676</f>
        <v>-1.6479726610580843E-2</v>
      </c>
    </row>
    <row r="677" spans="1:11" ht="15.75" customHeight="1" x14ac:dyDescent="0.25">
      <c r="A677" s="19"/>
      <c r="B677" s="19"/>
      <c r="C677" s="18"/>
      <c r="D677" s="18"/>
      <c r="E677" s="18"/>
      <c r="F677" s="18"/>
      <c r="G677" s="120"/>
      <c r="H677" s="16"/>
      <c r="I677" s="18"/>
      <c r="J677" s="18"/>
      <c r="K677" s="14"/>
    </row>
    <row r="678" spans="1:11" ht="15.75" customHeight="1" x14ac:dyDescent="0.25">
      <c r="A678" s="19"/>
      <c r="B678" s="19"/>
      <c r="C678" s="18"/>
      <c r="D678" s="18"/>
      <c r="E678" s="18"/>
      <c r="F678" s="18"/>
      <c r="G678" s="120"/>
      <c r="H678" s="16"/>
      <c r="I678" s="18"/>
      <c r="J678" s="18"/>
      <c r="K678" s="14"/>
    </row>
    <row r="679" spans="1:11" ht="15.75" customHeight="1" x14ac:dyDescent="0.25">
      <c r="A679" s="19"/>
      <c r="B679" s="104" t="s">
        <v>1190</v>
      </c>
      <c r="C679" s="105">
        <f>C533+C676</f>
        <v>7745239.0500000007</v>
      </c>
      <c r="D679" s="105">
        <f t="shared" ref="D679:K679" si="170">D533+D676</f>
        <v>6375783.290000001</v>
      </c>
      <c r="E679" s="105">
        <f t="shared" si="170"/>
        <v>6240281.5099999998</v>
      </c>
      <c r="F679" s="105">
        <f t="shared" si="170"/>
        <v>6832732.0500000007</v>
      </c>
      <c r="G679" s="105">
        <f t="shared" si="170"/>
        <v>7494186.2299999986</v>
      </c>
      <c r="H679" s="105">
        <f t="shared" si="170"/>
        <v>8423738.6400000006</v>
      </c>
      <c r="I679" s="105">
        <f t="shared" si="170"/>
        <v>8422738.7400000002</v>
      </c>
      <c r="J679" s="105">
        <f t="shared" si="170"/>
        <v>8357650.7400000002</v>
      </c>
      <c r="K679" s="105">
        <f t="shared" si="170"/>
        <v>7.9609490126198973E-2</v>
      </c>
    </row>
    <row r="680" spans="1:11" ht="15.75" customHeight="1" x14ac:dyDescent="0.25">
      <c r="A680" s="19"/>
      <c r="B680" s="19"/>
      <c r="C680" s="18"/>
      <c r="D680" s="18"/>
      <c r="E680" s="18"/>
      <c r="F680" s="18"/>
      <c r="G680" s="120"/>
      <c r="H680" s="16"/>
      <c r="I680" s="18"/>
      <c r="J680" s="18"/>
      <c r="K680" s="14"/>
    </row>
    <row r="681" spans="1:11" ht="15.75" customHeight="1" x14ac:dyDescent="0.25">
      <c r="A681" s="101"/>
      <c r="B681" s="117" t="s">
        <v>1159</v>
      </c>
      <c r="C681" s="18"/>
      <c r="D681" s="18"/>
      <c r="E681" s="18"/>
      <c r="F681" s="18"/>
      <c r="G681" s="120"/>
      <c r="H681" s="16"/>
      <c r="I681" s="18"/>
      <c r="J681" s="18"/>
      <c r="K681" s="14"/>
    </row>
    <row r="682" spans="1:11" ht="15.75" customHeight="1" x14ac:dyDescent="0.25">
      <c r="A682" s="19"/>
      <c r="B682" s="29"/>
      <c r="C682" s="18"/>
      <c r="D682" s="18"/>
      <c r="E682" s="18"/>
      <c r="F682" s="18"/>
      <c r="G682" s="120"/>
      <c r="H682" s="16"/>
      <c r="I682" s="18"/>
      <c r="J682" s="18"/>
      <c r="K682" s="14"/>
    </row>
    <row r="683" spans="1:11" ht="15.75" customHeight="1" x14ac:dyDescent="0.25">
      <c r="A683" s="30" t="s">
        <v>1111</v>
      </c>
      <c r="B683" s="12" t="s">
        <v>1112</v>
      </c>
      <c r="C683" s="16">
        <v>4875500</v>
      </c>
      <c r="D683" s="16">
        <v>0</v>
      </c>
      <c r="E683" s="16">
        <v>0</v>
      </c>
      <c r="F683" s="16">
        <v>0</v>
      </c>
      <c r="G683" s="120">
        <v>91128.15</v>
      </c>
      <c r="H683" s="13">
        <v>107000</v>
      </c>
      <c r="I683" s="32">
        <v>107000</v>
      </c>
      <c r="J683" s="16"/>
      <c r="K683" s="14">
        <f>SUM(J683-C683)/C683</f>
        <v>-1</v>
      </c>
    </row>
    <row r="684" spans="1:11" ht="15.75" customHeight="1" x14ac:dyDescent="0.25">
      <c r="A684" s="19"/>
      <c r="B684" s="33" t="s">
        <v>639</v>
      </c>
      <c r="C684" s="18">
        <f t="shared" ref="C684:J684" si="171">SUM(C683:C683)</f>
        <v>4875500</v>
      </c>
      <c r="D684" s="18">
        <f t="shared" si="171"/>
        <v>0</v>
      </c>
      <c r="E684" s="18">
        <f t="shared" si="171"/>
        <v>0</v>
      </c>
      <c r="F684" s="18">
        <f t="shared" si="171"/>
        <v>0</v>
      </c>
      <c r="G684" s="120">
        <f t="shared" si="171"/>
        <v>91128.15</v>
      </c>
      <c r="H684" s="16">
        <f t="shared" si="171"/>
        <v>107000</v>
      </c>
      <c r="I684" s="18">
        <f t="shared" si="171"/>
        <v>107000</v>
      </c>
      <c r="J684" s="18">
        <f t="shared" si="171"/>
        <v>0</v>
      </c>
      <c r="K684" s="14">
        <f>SUM(J684-C684)/C684</f>
        <v>-1</v>
      </c>
    </row>
    <row r="685" spans="1:11" ht="15.75" customHeight="1" x14ac:dyDescent="0.25">
      <c r="A685" s="19"/>
      <c r="B685" s="33"/>
      <c r="C685" s="18"/>
      <c r="D685" s="28"/>
      <c r="E685" s="18"/>
      <c r="F685" s="18"/>
      <c r="G685" s="120"/>
      <c r="H685" s="13"/>
      <c r="I685" s="32"/>
      <c r="J685" s="18"/>
      <c r="K685" s="14"/>
    </row>
    <row r="686" spans="1:11" ht="15.75" customHeight="1" x14ac:dyDescent="0.25">
      <c r="A686" s="37" t="s">
        <v>1193</v>
      </c>
      <c r="B686" s="145" t="s">
        <v>1194</v>
      </c>
      <c r="C686" s="38">
        <v>0</v>
      </c>
      <c r="D686" s="146">
        <v>0</v>
      </c>
      <c r="E686" s="16">
        <v>0</v>
      </c>
      <c r="F686" s="38">
        <v>0</v>
      </c>
      <c r="G686" s="147">
        <v>0</v>
      </c>
      <c r="H686" s="71">
        <v>0</v>
      </c>
      <c r="I686" s="71">
        <v>61961</v>
      </c>
      <c r="J686" s="38"/>
      <c r="K686" s="14">
        <v>1</v>
      </c>
    </row>
    <row r="687" spans="1:11" ht="15.75" customHeight="1" x14ac:dyDescent="0.25">
      <c r="A687" s="37" t="s">
        <v>869</v>
      </c>
      <c r="B687" s="12" t="s">
        <v>1131</v>
      </c>
      <c r="C687" s="38">
        <v>25000</v>
      </c>
      <c r="D687" s="53">
        <v>13415.5</v>
      </c>
      <c r="E687" s="16">
        <v>0</v>
      </c>
      <c r="F687" s="38">
        <v>13867.01</v>
      </c>
      <c r="G687" s="134">
        <v>0</v>
      </c>
      <c r="H687" s="38">
        <v>25000</v>
      </c>
      <c r="I687" s="38">
        <v>25000</v>
      </c>
      <c r="J687" s="38"/>
      <c r="K687" s="14">
        <f>SUM(J687-C687)/C687</f>
        <v>-1</v>
      </c>
    </row>
    <row r="688" spans="1:11" ht="15.75" customHeight="1" x14ac:dyDescent="0.25">
      <c r="A688" s="12"/>
      <c r="B688" s="33" t="s">
        <v>640</v>
      </c>
      <c r="C688" s="18">
        <f>SUM(C686:C687)</f>
        <v>25000</v>
      </c>
      <c r="D688" s="18">
        <f t="shared" ref="D688:J688" si="172">SUM(D686:D687)</f>
        <v>13415.5</v>
      </c>
      <c r="E688" s="18">
        <f t="shared" si="172"/>
        <v>0</v>
      </c>
      <c r="F688" s="18">
        <f t="shared" si="172"/>
        <v>13867.01</v>
      </c>
      <c r="G688" s="18">
        <f t="shared" si="172"/>
        <v>0</v>
      </c>
      <c r="H688" s="18">
        <f t="shared" si="172"/>
        <v>25000</v>
      </c>
      <c r="I688" s="18">
        <f t="shared" si="172"/>
        <v>86961</v>
      </c>
      <c r="J688" s="18">
        <f t="shared" si="172"/>
        <v>0</v>
      </c>
      <c r="K688" s="14">
        <f>SUM(J688-C688)/C688</f>
        <v>-1</v>
      </c>
    </row>
    <row r="689" spans="1:11" ht="15.75" customHeight="1" x14ac:dyDescent="0.25">
      <c r="A689" s="20"/>
      <c r="B689" s="21"/>
      <c r="C689" s="22"/>
      <c r="D689" s="18"/>
      <c r="E689" s="22"/>
      <c r="F689" s="22"/>
      <c r="G689" s="121"/>
      <c r="H689" s="31"/>
      <c r="I689" s="66"/>
      <c r="J689" s="22"/>
      <c r="K689" s="14"/>
    </row>
    <row r="690" spans="1:11" ht="15.75" customHeight="1" x14ac:dyDescent="0.25">
      <c r="A690" s="70" t="s">
        <v>641</v>
      </c>
      <c r="B690" s="12" t="s">
        <v>1124</v>
      </c>
      <c r="C690" s="16">
        <v>141000</v>
      </c>
      <c r="D690" s="16">
        <v>35000</v>
      </c>
      <c r="E690" s="16">
        <v>35000</v>
      </c>
      <c r="F690" s="16">
        <v>0</v>
      </c>
      <c r="G690" s="120">
        <v>141000</v>
      </c>
      <c r="H690" s="16">
        <v>35000</v>
      </c>
      <c r="I690" s="18">
        <v>35000</v>
      </c>
      <c r="J690" s="18"/>
      <c r="K690" s="14">
        <f>SUM(J690-C690)/C690</f>
        <v>-1</v>
      </c>
    </row>
    <row r="691" spans="1:11" ht="15.75" customHeight="1" x14ac:dyDescent="0.25">
      <c r="A691" s="144" t="s">
        <v>1191</v>
      </c>
      <c r="B691" s="12" t="s">
        <v>1192</v>
      </c>
      <c r="C691" s="38">
        <v>0</v>
      </c>
      <c r="D691" s="16">
        <v>0</v>
      </c>
      <c r="E691" s="16">
        <v>0</v>
      </c>
      <c r="F691" s="38">
        <v>0</v>
      </c>
      <c r="G691" s="134">
        <v>0</v>
      </c>
      <c r="H691" s="38">
        <v>0</v>
      </c>
      <c r="I691" s="45">
        <v>50000</v>
      </c>
      <c r="J691" s="45"/>
      <c r="K691" s="14">
        <v>1</v>
      </c>
    </row>
    <row r="692" spans="1:11" ht="15.75" customHeight="1" x14ac:dyDescent="0.25">
      <c r="A692" s="37" t="s">
        <v>989</v>
      </c>
      <c r="B692" s="12" t="s">
        <v>1125</v>
      </c>
      <c r="C692" s="38">
        <v>12000</v>
      </c>
      <c r="D692" s="53">
        <v>2955</v>
      </c>
      <c r="E692" s="16">
        <v>1000</v>
      </c>
      <c r="F692" s="38">
        <v>12000</v>
      </c>
      <c r="G692" s="134">
        <v>12000</v>
      </c>
      <c r="H692" s="71">
        <v>10000</v>
      </c>
      <c r="I692" s="89">
        <v>10000</v>
      </c>
      <c r="J692" s="89"/>
      <c r="K692" s="14">
        <f t="shared" ref="K692:K698" si="173">SUM(J692-C692)/C692</f>
        <v>-1</v>
      </c>
    </row>
    <row r="693" spans="1:11" ht="15.75" customHeight="1" x14ac:dyDescent="0.25">
      <c r="A693" s="70" t="s">
        <v>642</v>
      </c>
      <c r="B693" s="12" t="s">
        <v>1126</v>
      </c>
      <c r="C693" s="16">
        <v>35000</v>
      </c>
      <c r="D693" s="16">
        <v>35000</v>
      </c>
      <c r="E693" s="16">
        <v>35000</v>
      </c>
      <c r="F693" s="16">
        <v>35000</v>
      </c>
      <c r="G693" s="120">
        <v>35000</v>
      </c>
      <c r="H693" s="16">
        <v>45000</v>
      </c>
      <c r="I693" s="18">
        <v>45000</v>
      </c>
      <c r="J693" s="18"/>
      <c r="K693" s="14">
        <f t="shared" si="173"/>
        <v>-1</v>
      </c>
    </row>
    <row r="694" spans="1:11" ht="15.75" customHeight="1" x14ac:dyDescent="0.25">
      <c r="A694" s="70" t="s">
        <v>807</v>
      </c>
      <c r="B694" s="12" t="s">
        <v>1127</v>
      </c>
      <c r="C694" s="16">
        <v>52000</v>
      </c>
      <c r="D694" s="16">
        <v>50000</v>
      </c>
      <c r="E694" s="16">
        <v>44000</v>
      </c>
      <c r="F694" s="16">
        <v>40000</v>
      </c>
      <c r="G694" s="120">
        <v>52000</v>
      </c>
      <c r="H694" s="16">
        <v>54000</v>
      </c>
      <c r="I694" s="18">
        <v>54000</v>
      </c>
      <c r="J694" s="18"/>
      <c r="K694" s="14">
        <f t="shared" si="173"/>
        <v>-1</v>
      </c>
    </row>
    <row r="695" spans="1:11" ht="15.75" customHeight="1" x14ac:dyDescent="0.25">
      <c r="A695" s="70" t="s">
        <v>925</v>
      </c>
      <c r="B695" s="12" t="s">
        <v>1128</v>
      </c>
      <c r="C695" s="16">
        <v>120000</v>
      </c>
      <c r="D695" s="16">
        <v>280000</v>
      </c>
      <c r="E695" s="16">
        <v>85000</v>
      </c>
      <c r="F695" s="16">
        <v>25000</v>
      </c>
      <c r="G695" s="120">
        <v>120000</v>
      </c>
      <c r="H695" s="16">
        <v>120000</v>
      </c>
      <c r="I695" s="18">
        <v>120000</v>
      </c>
      <c r="J695" s="18"/>
      <c r="K695" s="14">
        <f t="shared" si="173"/>
        <v>-1</v>
      </c>
    </row>
    <row r="696" spans="1:11" ht="15.75" customHeight="1" x14ac:dyDescent="0.25">
      <c r="A696" s="70" t="s">
        <v>926</v>
      </c>
      <c r="B696" s="12" t="s">
        <v>1129</v>
      </c>
      <c r="C696" s="16">
        <v>75000</v>
      </c>
      <c r="D696" s="16">
        <v>75000</v>
      </c>
      <c r="E696" s="16">
        <v>75000</v>
      </c>
      <c r="F696" s="16">
        <v>0</v>
      </c>
      <c r="G696" s="120">
        <v>75000</v>
      </c>
      <c r="H696" s="16">
        <v>75000</v>
      </c>
      <c r="I696" s="18">
        <v>75000</v>
      </c>
      <c r="J696" s="18"/>
      <c r="K696" s="14">
        <f t="shared" si="173"/>
        <v>-1</v>
      </c>
    </row>
    <row r="697" spans="1:11" ht="15.75" customHeight="1" x14ac:dyDescent="0.25">
      <c r="A697" s="11" t="s">
        <v>643</v>
      </c>
      <c r="B697" s="12" t="s">
        <v>1130</v>
      </c>
      <c r="C697" s="16">
        <v>50000</v>
      </c>
      <c r="D697" s="16">
        <v>10000</v>
      </c>
      <c r="E697" s="16">
        <v>10000</v>
      </c>
      <c r="F697" s="16">
        <v>10000</v>
      </c>
      <c r="G697" s="120">
        <v>50000</v>
      </c>
      <c r="H697" s="16">
        <v>50000</v>
      </c>
      <c r="I697" s="18">
        <v>50000</v>
      </c>
      <c r="J697" s="18"/>
      <c r="K697" s="14">
        <f t="shared" si="173"/>
        <v>-1</v>
      </c>
    </row>
    <row r="698" spans="1:11" ht="15.75" customHeight="1" x14ac:dyDescent="0.25">
      <c r="A698" s="19"/>
      <c r="B698" s="33" t="s">
        <v>644</v>
      </c>
      <c r="C698" s="18">
        <f t="shared" ref="C698:I698" si="174">SUM(C689:C697)</f>
        <v>485000</v>
      </c>
      <c r="D698" s="18">
        <f t="shared" si="174"/>
        <v>487955</v>
      </c>
      <c r="E698" s="18">
        <f t="shared" si="174"/>
        <v>285000</v>
      </c>
      <c r="F698" s="18">
        <f t="shared" si="174"/>
        <v>122000</v>
      </c>
      <c r="G698" s="120">
        <f t="shared" si="174"/>
        <v>485000</v>
      </c>
      <c r="H698" s="16">
        <f t="shared" si="174"/>
        <v>389000</v>
      </c>
      <c r="I698" s="18">
        <f t="shared" si="174"/>
        <v>439000</v>
      </c>
      <c r="J698" s="18"/>
      <c r="K698" s="14">
        <f t="shared" si="173"/>
        <v>-1</v>
      </c>
    </row>
    <row r="699" spans="1:11" ht="15.75" customHeight="1" x14ac:dyDescent="0.25">
      <c r="A699" s="20"/>
      <c r="B699" s="21"/>
      <c r="C699" s="22"/>
      <c r="D699" s="18"/>
      <c r="E699" s="22"/>
      <c r="F699" s="22"/>
      <c r="G699" s="121"/>
      <c r="H699" s="31"/>
      <c r="I699" s="66"/>
      <c r="J699" s="22"/>
      <c r="K699" s="14"/>
    </row>
    <row r="700" spans="1:11" ht="15.75" customHeight="1" x14ac:dyDescent="0.25">
      <c r="A700" s="19"/>
      <c r="B700" s="101" t="s">
        <v>645</v>
      </c>
      <c r="C700" s="102">
        <f t="shared" ref="C700:J700" si="175">SUM(+C684+C688+C698)</f>
        <v>5385500</v>
      </c>
      <c r="D700" s="102">
        <f t="shared" si="175"/>
        <v>501370.5</v>
      </c>
      <c r="E700" s="102">
        <f t="shared" si="175"/>
        <v>285000</v>
      </c>
      <c r="F700" s="102">
        <f t="shared" si="175"/>
        <v>135867.01</v>
      </c>
      <c r="G700" s="135">
        <f t="shared" si="175"/>
        <v>576128.15</v>
      </c>
      <c r="H700" s="103">
        <f t="shared" si="175"/>
        <v>521000</v>
      </c>
      <c r="I700" s="102">
        <f t="shared" si="175"/>
        <v>632961</v>
      </c>
      <c r="J700" s="102">
        <f t="shared" si="175"/>
        <v>0</v>
      </c>
      <c r="K700" s="107">
        <f>SUM(J700-C700)/C700</f>
        <v>-1</v>
      </c>
    </row>
    <row r="701" spans="1:11" ht="15.75" customHeight="1" x14ac:dyDescent="0.25">
      <c r="A701" s="19"/>
      <c r="B701" s="19"/>
      <c r="C701" s="18"/>
      <c r="D701" s="18"/>
      <c r="E701" s="18"/>
      <c r="F701" s="18"/>
      <c r="G701" s="120"/>
      <c r="H701" s="16"/>
      <c r="I701" s="18"/>
      <c r="J701" s="18"/>
      <c r="K701" s="14"/>
    </row>
    <row r="702" spans="1:11" ht="15.75" customHeight="1" x14ac:dyDescent="0.25">
      <c r="A702" s="20"/>
      <c r="B702" s="21"/>
      <c r="C702" s="22"/>
      <c r="D702" s="18"/>
      <c r="E702" s="22"/>
      <c r="F702" s="22"/>
      <c r="G702" s="121"/>
      <c r="H702" s="31"/>
      <c r="I702" s="66"/>
      <c r="J702" s="22"/>
      <c r="K702" s="14"/>
    </row>
    <row r="703" spans="1:11" ht="15.75" customHeight="1" x14ac:dyDescent="0.25">
      <c r="A703" s="19"/>
      <c r="B703" s="104" t="s">
        <v>1160</v>
      </c>
      <c r="C703" s="105">
        <f t="shared" ref="C703:J703" si="176">+C700+C533+C676</f>
        <v>13130739.050000001</v>
      </c>
      <c r="D703" s="105">
        <f t="shared" si="176"/>
        <v>6877153.790000001</v>
      </c>
      <c r="E703" s="105">
        <f t="shared" si="176"/>
        <v>6525281.5099999998</v>
      </c>
      <c r="F703" s="105">
        <f t="shared" si="176"/>
        <v>6968599.0600000005</v>
      </c>
      <c r="G703" s="136">
        <f t="shared" si="176"/>
        <v>8070314.379999999</v>
      </c>
      <c r="H703" s="105">
        <f t="shared" si="176"/>
        <v>8944738.6400000006</v>
      </c>
      <c r="I703" s="105">
        <f t="shared" si="176"/>
        <v>9055699.7400000002</v>
      </c>
      <c r="J703" s="105">
        <f t="shared" si="176"/>
        <v>8357650.7400000002</v>
      </c>
      <c r="K703" s="106">
        <f>SUM(J703-C703)/C703</f>
        <v>-0.36350492472851331</v>
      </c>
    </row>
  </sheetData>
  <sheetProtection formatCells="0" formatColumns="0" formatRows="0" insertColumns="0" insertRows="0" insertHyperlinks="0" deleteColumns="0" deleteRows="0" sort="0" autoFilter="0" pivotTables="0"/>
  <phoneticPr fontId="10" type="noConversion"/>
  <printOptions horizontalCentered="1" gridLines="1"/>
  <pageMargins left="0.7" right="0.7" top="0.75" bottom="0.75" header="0.3" footer="0.3"/>
  <pageSetup paperSize="5" scale="76" fitToHeight="0" orientation="landscape" r:id="rId1"/>
  <headerFooter>
    <oddHeader>&amp;C&amp;20 2022 BUDGET APPROPRIATIONS</oddHeader>
    <oddFooter>&amp;L&amp;F&amp;C&amp;P&amp;R&amp;D</oddFooter>
  </headerFooter>
  <rowBreaks count="16" manualBreakCount="16">
    <brk id="21" max="16383" man="1"/>
    <brk id="44" max="16383" man="1"/>
    <brk id="55" max="16383" man="1"/>
    <brk id="69" max="16383" man="1"/>
    <brk id="82" max="50" man="1"/>
    <brk id="101" max="16383" man="1"/>
    <brk id="125" max="16383" man="1"/>
    <brk id="142" max="16383" man="1"/>
    <brk id="192" max="50" man="1"/>
    <brk id="271" max="16383" man="1"/>
    <brk id="346" max="50" man="1"/>
    <brk id="376" max="16383" man="1"/>
    <brk id="417" max="16383" man="1"/>
    <brk id="439" max="16383" man="1"/>
    <brk id="464" max="16383" man="1"/>
    <brk id="5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2017 Exp</vt:lpstr>
      <vt:lpstr>'2017 Exp'!Print_Area</vt:lpstr>
      <vt:lpstr>'2017 Exp'!Print_Titles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</dc:creator>
  <cp:lastModifiedBy>Finance</cp:lastModifiedBy>
  <cp:lastPrinted>2022-12-03T19:16:12Z</cp:lastPrinted>
  <dcterms:created xsi:type="dcterms:W3CDTF">2016-12-20T18:26:13Z</dcterms:created>
  <dcterms:modified xsi:type="dcterms:W3CDTF">2023-02-06T17:17:55Z</dcterms:modified>
</cp:coreProperties>
</file>